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necat\Downloads\"/>
    </mc:Choice>
  </mc:AlternateContent>
  <xr:revisionPtr revIDLastSave="0" documentId="13_ncr:1_{E36C815B-C12A-4F2F-8AC9-4A18407E3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u" sheetId="1" r:id="rId1"/>
    <sheet name="Module" sheetId="2" r:id="rId2"/>
    <sheet name="Sous-Module" sheetId="3" r:id="rId3"/>
    <sheet name="Groupe" sheetId="4" r:id="rId4"/>
    <sheet name="Importance" sheetId="5" r:id="rId5"/>
    <sheet name="Objectif" sheetId="6" r:id="rId6"/>
    <sheet name="pivotEctsParType" sheetId="7" r:id="rId7"/>
    <sheet name="Question" sheetId="8" r:id="rId8"/>
  </sheets>
  <definedNames>
    <definedName name="_xlnm._FilterDatabase" localSheetId="5" hidden="1">Objectif!$A$1:$I$138</definedName>
  </definedNames>
  <calcPr calcId="191029"/>
  <pivotCaches>
    <pivotCache cacheId="3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hcvBrJPVaPLBab6sSZzNG8P2gPiA=="/>
    </ext>
  </extLst>
</workbook>
</file>

<file path=xl/calcChain.xml><?xml version="1.0" encoding="utf-8"?>
<calcChain xmlns="http://schemas.openxmlformats.org/spreadsheetml/2006/main">
  <c r="I9" i="8" l="1"/>
  <c r="H9" i="8"/>
  <c r="I8" i="8"/>
  <c r="H8" i="8"/>
  <c r="F8" i="8"/>
  <c r="I7" i="8"/>
  <c r="H7" i="8"/>
  <c r="F7" i="8"/>
  <c r="I6" i="8"/>
  <c r="H6" i="8"/>
  <c r="F6" i="8"/>
  <c r="I5" i="8"/>
  <c r="H5" i="8"/>
  <c r="F5" i="8"/>
  <c r="I4" i="8"/>
  <c r="H4" i="8"/>
  <c r="F4" i="8"/>
  <c r="I3" i="8"/>
  <c r="H3" i="8"/>
  <c r="F3" i="8"/>
  <c r="A3" i="8"/>
  <c r="A4" i="8" s="1"/>
  <c r="A5" i="8" s="1"/>
  <c r="A6" i="8" s="1"/>
  <c r="A7" i="8" s="1"/>
  <c r="A8" i="8" s="1"/>
  <c r="A9" i="8" s="1"/>
  <c r="E9" i="7"/>
  <c r="E8" i="7"/>
  <c r="E7" i="7"/>
  <c r="E6" i="7"/>
  <c r="E5" i="7"/>
  <c r="E4" i="7"/>
  <c r="F136" i="6"/>
  <c r="A136" i="6"/>
  <c r="B136" i="6" s="1"/>
  <c r="F135" i="6"/>
  <c r="A135" i="6"/>
  <c r="B135" i="6" s="1"/>
  <c r="F134" i="6"/>
  <c r="A134" i="6"/>
  <c r="B134" i="6" s="1"/>
  <c r="F133" i="6"/>
  <c r="C133" i="6"/>
  <c r="C134" i="6" s="1"/>
  <c r="A133" i="6"/>
  <c r="B133" i="6" s="1"/>
  <c r="F132" i="6"/>
  <c r="A132" i="6"/>
  <c r="B132" i="6" s="1"/>
  <c r="F131" i="6"/>
  <c r="A131" i="6"/>
  <c r="B131" i="6" s="1"/>
  <c r="F130" i="6"/>
  <c r="A130" i="6"/>
  <c r="B130" i="6" s="1"/>
  <c r="F129" i="6"/>
  <c r="A129" i="6"/>
  <c r="B129" i="6" s="1"/>
  <c r="F128" i="6"/>
  <c r="C128" i="6"/>
  <c r="C129" i="6" s="1"/>
  <c r="C130" i="6" s="1"/>
  <c r="C131" i="6" s="1"/>
  <c r="A128" i="6"/>
  <c r="B128" i="6" s="1"/>
  <c r="F127" i="6"/>
  <c r="B127" i="6"/>
  <c r="A127" i="6"/>
  <c r="F126" i="6"/>
  <c r="B126" i="6"/>
  <c r="A126" i="6"/>
  <c r="F125" i="6"/>
  <c r="C125" i="6"/>
  <c r="B125" i="6"/>
  <c r="A125" i="6"/>
  <c r="F124" i="6"/>
  <c r="C124" i="6"/>
  <c r="B124" i="6"/>
  <c r="A124" i="6"/>
  <c r="F123" i="6"/>
  <c r="C123" i="6"/>
  <c r="B123" i="6"/>
  <c r="A123" i="6"/>
  <c r="F122" i="6"/>
  <c r="A122" i="6"/>
  <c r="B122" i="6" s="1"/>
  <c r="F121" i="6"/>
  <c r="B121" i="6"/>
  <c r="A121" i="6"/>
  <c r="F120" i="6"/>
  <c r="B120" i="6"/>
  <c r="A120" i="6"/>
  <c r="F119" i="6"/>
  <c r="B119" i="6"/>
  <c r="A119" i="6"/>
  <c r="F118" i="6"/>
  <c r="C118" i="6"/>
  <c r="B118" i="6"/>
  <c r="A118" i="6"/>
  <c r="F117" i="6"/>
  <c r="A117" i="6"/>
  <c r="B117" i="6" s="1"/>
  <c r="F116" i="6"/>
  <c r="B116" i="6"/>
  <c r="A116" i="6"/>
  <c r="F115" i="6"/>
  <c r="A115" i="6"/>
  <c r="B115" i="6" s="1"/>
  <c r="F114" i="6"/>
  <c r="B114" i="6"/>
  <c r="A114" i="6"/>
  <c r="F113" i="6"/>
  <c r="C113" i="6"/>
  <c r="C114" i="6" s="1"/>
  <c r="C115" i="6" s="1"/>
  <c r="C116" i="6" s="1"/>
  <c r="A113" i="6"/>
  <c r="B113" i="6" s="1"/>
  <c r="F112" i="6"/>
  <c r="A112" i="6"/>
  <c r="B112" i="6" s="1"/>
  <c r="F111" i="6"/>
  <c r="A111" i="6"/>
  <c r="B111" i="6" s="1"/>
  <c r="F110" i="6"/>
  <c r="A110" i="6"/>
  <c r="B110" i="6" s="1"/>
  <c r="F109" i="6"/>
  <c r="A109" i="6"/>
  <c r="B109" i="6" s="1"/>
  <c r="F108" i="6"/>
  <c r="C108" i="6"/>
  <c r="C109" i="6" s="1"/>
  <c r="A108" i="6"/>
  <c r="B108" i="6" s="1"/>
  <c r="F107" i="6"/>
  <c r="B107" i="6"/>
  <c r="A107" i="6"/>
  <c r="F106" i="6"/>
  <c r="B106" i="6"/>
  <c r="A106" i="6"/>
  <c r="F105" i="6"/>
  <c r="B105" i="6"/>
  <c r="A105" i="6"/>
  <c r="F104" i="6"/>
  <c r="B104" i="6"/>
  <c r="A104" i="6"/>
  <c r="F103" i="6"/>
  <c r="C103" i="6"/>
  <c r="C104" i="6" s="1"/>
  <c r="C105" i="6" s="1"/>
  <c r="C106" i="6" s="1"/>
  <c r="B103" i="6"/>
  <c r="A103" i="6"/>
  <c r="F102" i="6"/>
  <c r="B102" i="6"/>
  <c r="A102" i="6"/>
  <c r="F101" i="6"/>
  <c r="B101" i="6"/>
  <c r="A101" i="6"/>
  <c r="F100" i="6"/>
  <c r="B100" i="6"/>
  <c r="A100" i="6"/>
  <c r="F99" i="6"/>
  <c r="B99" i="6"/>
  <c r="A99" i="6"/>
  <c r="F98" i="6"/>
  <c r="C98" i="6"/>
  <c r="B98" i="6"/>
  <c r="A98" i="6"/>
  <c r="F97" i="6"/>
  <c r="A97" i="6"/>
  <c r="B97" i="6" s="1"/>
  <c r="F96" i="6"/>
  <c r="B96" i="6"/>
  <c r="A96" i="6"/>
  <c r="F95" i="6"/>
  <c r="A95" i="6"/>
  <c r="B95" i="6" s="1"/>
  <c r="F94" i="6"/>
  <c r="B94" i="6"/>
  <c r="A94" i="6"/>
  <c r="F93" i="6"/>
  <c r="C93" i="6"/>
  <c r="C94" i="6" s="1"/>
  <c r="C95" i="6" s="1"/>
  <c r="C96" i="6" s="1"/>
  <c r="A93" i="6"/>
  <c r="B93" i="6" s="1"/>
  <c r="F92" i="6"/>
  <c r="A92" i="6"/>
  <c r="B92" i="6" s="1"/>
  <c r="F91" i="6"/>
  <c r="A91" i="6"/>
  <c r="B91" i="6" s="1"/>
  <c r="F90" i="6"/>
  <c r="A90" i="6"/>
  <c r="B90" i="6" s="1"/>
  <c r="F89" i="6"/>
  <c r="A89" i="6"/>
  <c r="B89" i="6" s="1"/>
  <c r="F88" i="6"/>
  <c r="C88" i="6"/>
  <c r="C89" i="6" s="1"/>
  <c r="A88" i="6"/>
  <c r="B88" i="6" s="1"/>
  <c r="F87" i="6"/>
  <c r="B87" i="6"/>
  <c r="A87" i="6"/>
  <c r="F86" i="6"/>
  <c r="B86" i="6"/>
  <c r="A86" i="6"/>
  <c r="F85" i="6"/>
  <c r="B85" i="6"/>
  <c r="A85" i="6"/>
  <c r="F84" i="6"/>
  <c r="B84" i="6"/>
  <c r="A84" i="6"/>
  <c r="F83" i="6"/>
  <c r="C83" i="6"/>
  <c r="C84" i="6" s="1"/>
  <c r="C85" i="6" s="1"/>
  <c r="C86" i="6" s="1"/>
  <c r="B83" i="6"/>
  <c r="A83" i="6"/>
  <c r="F82" i="6"/>
  <c r="B82" i="6"/>
  <c r="A82" i="6"/>
  <c r="F81" i="6"/>
  <c r="B81" i="6"/>
  <c r="A81" i="6"/>
  <c r="F80" i="6"/>
  <c r="B80" i="6"/>
  <c r="A80" i="6"/>
  <c r="F79" i="6"/>
  <c r="C79" i="6"/>
  <c r="B79" i="6"/>
  <c r="A79" i="6"/>
  <c r="F78" i="6"/>
  <c r="C78" i="6"/>
  <c r="B78" i="6"/>
  <c r="A78" i="6"/>
  <c r="F77" i="6"/>
  <c r="A77" i="6"/>
  <c r="B77" i="6" s="1"/>
  <c r="F76" i="6"/>
  <c r="B76" i="6"/>
  <c r="A76" i="6"/>
  <c r="F75" i="6"/>
  <c r="A75" i="6"/>
  <c r="B75" i="6" s="1"/>
  <c r="F74" i="6"/>
  <c r="C74" i="6"/>
  <c r="B74" i="6"/>
  <c r="A74" i="6"/>
  <c r="F73" i="6"/>
  <c r="C73" i="6"/>
  <c r="A73" i="6"/>
  <c r="B73" i="6" s="1"/>
  <c r="F72" i="6"/>
  <c r="A72" i="6"/>
  <c r="B72" i="6" s="1"/>
  <c r="F71" i="6"/>
  <c r="B71" i="6"/>
  <c r="A71" i="6"/>
  <c r="F70" i="6"/>
  <c r="A70" i="6"/>
  <c r="B70" i="6" s="1"/>
  <c r="F69" i="6"/>
  <c r="B69" i="6"/>
  <c r="A69" i="6"/>
  <c r="F68" i="6"/>
  <c r="C68" i="6"/>
  <c r="C69" i="6" s="1"/>
  <c r="C70" i="6" s="1"/>
  <c r="B68" i="6"/>
  <c r="A68" i="6"/>
  <c r="F67" i="6"/>
  <c r="A67" i="6"/>
  <c r="B67" i="6" s="1"/>
  <c r="F66" i="6"/>
  <c r="A66" i="6"/>
  <c r="B66" i="6" s="1"/>
  <c r="F65" i="6"/>
  <c r="A65" i="6"/>
  <c r="B65" i="6" s="1"/>
  <c r="F64" i="6"/>
  <c r="C64" i="6"/>
  <c r="A64" i="6"/>
  <c r="B64" i="6" s="1"/>
  <c r="F63" i="6"/>
  <c r="C63" i="6"/>
  <c r="A63" i="6"/>
  <c r="B63" i="6" s="1"/>
  <c r="F62" i="6"/>
  <c r="B62" i="6"/>
  <c r="A62" i="6"/>
  <c r="F61" i="6"/>
  <c r="B61" i="6"/>
  <c r="A61" i="6"/>
  <c r="F60" i="6"/>
  <c r="B60" i="6"/>
  <c r="A60" i="6"/>
  <c r="F59" i="6"/>
  <c r="B59" i="6"/>
  <c r="A59" i="6"/>
  <c r="F58" i="6"/>
  <c r="C58" i="6"/>
  <c r="C59" i="6" s="1"/>
  <c r="B58" i="6"/>
  <c r="A58" i="6"/>
  <c r="F57" i="6"/>
  <c r="A57" i="6"/>
  <c r="B57" i="6" s="1"/>
  <c r="F56" i="6"/>
  <c r="B56" i="6"/>
  <c r="A56" i="6"/>
  <c r="F55" i="6"/>
  <c r="A55" i="6"/>
  <c r="B55" i="6" s="1"/>
  <c r="F54" i="6"/>
  <c r="C54" i="6"/>
  <c r="B54" i="6"/>
  <c r="A54" i="6"/>
  <c r="F53" i="6"/>
  <c r="C53" i="6"/>
  <c r="A53" i="6"/>
  <c r="B53" i="6" s="1"/>
  <c r="F52" i="6"/>
  <c r="A52" i="6"/>
  <c r="B52" i="6" s="1"/>
  <c r="F51" i="6"/>
  <c r="B51" i="6"/>
  <c r="A51" i="6"/>
  <c r="F50" i="6"/>
  <c r="B50" i="6"/>
  <c r="A50" i="6"/>
  <c r="F49" i="6"/>
  <c r="C49" i="6"/>
  <c r="C50" i="6" s="1"/>
  <c r="B49" i="6"/>
  <c r="A49" i="6"/>
  <c r="F48" i="6"/>
  <c r="C48" i="6"/>
  <c r="B48" i="6"/>
  <c r="A48" i="6"/>
  <c r="F47" i="6"/>
  <c r="B47" i="6"/>
  <c r="A47" i="6"/>
  <c r="F46" i="6"/>
  <c r="B46" i="6"/>
  <c r="A46" i="6"/>
  <c r="F45" i="6"/>
  <c r="B45" i="6"/>
  <c r="A45" i="6"/>
  <c r="F44" i="6"/>
  <c r="C44" i="6"/>
  <c r="B44" i="6"/>
  <c r="A44" i="6"/>
  <c r="F43" i="6"/>
  <c r="C43" i="6"/>
  <c r="B43" i="6"/>
  <c r="A43" i="6"/>
  <c r="F42" i="6"/>
  <c r="A42" i="6"/>
  <c r="B42" i="6" s="1"/>
  <c r="F41" i="6"/>
  <c r="A41" i="6"/>
  <c r="B41" i="6" s="1"/>
  <c r="F40" i="6"/>
  <c r="A40" i="6"/>
  <c r="B40" i="6" s="1"/>
  <c r="F39" i="6"/>
  <c r="A39" i="6"/>
  <c r="B39" i="6" s="1"/>
  <c r="F38" i="6"/>
  <c r="C38" i="6"/>
  <c r="C39" i="6" s="1"/>
  <c r="B38" i="6"/>
  <c r="A38" i="6"/>
  <c r="F37" i="6"/>
  <c r="A37" i="6"/>
  <c r="B37" i="6" s="1"/>
  <c r="F36" i="6"/>
  <c r="A36" i="6"/>
  <c r="B36" i="6" s="1"/>
  <c r="F35" i="6"/>
  <c r="A35" i="6"/>
  <c r="B35" i="6" s="1"/>
  <c r="F34" i="6"/>
  <c r="A34" i="6"/>
  <c r="B34" i="6" s="1"/>
  <c r="F33" i="6"/>
  <c r="C33" i="6"/>
  <c r="C34" i="6" s="1"/>
  <c r="C35" i="6" s="1"/>
  <c r="C36" i="6" s="1"/>
  <c r="A33" i="6"/>
  <c r="B33" i="6" s="1"/>
  <c r="F32" i="6"/>
  <c r="B32" i="6"/>
  <c r="A32" i="6"/>
  <c r="F31" i="6"/>
  <c r="B31" i="6"/>
  <c r="A31" i="6"/>
  <c r="F30" i="6"/>
  <c r="B30" i="6"/>
  <c r="A30" i="6"/>
  <c r="F29" i="6"/>
  <c r="B29" i="6"/>
  <c r="A29" i="6"/>
  <c r="F28" i="6"/>
  <c r="C28" i="6"/>
  <c r="C29" i="6" s="1"/>
  <c r="B28" i="6"/>
  <c r="A28" i="6"/>
  <c r="F27" i="6"/>
  <c r="B27" i="6"/>
  <c r="A27" i="6"/>
  <c r="F26" i="6"/>
  <c r="B26" i="6"/>
  <c r="A26" i="6"/>
  <c r="F25" i="6"/>
  <c r="B25" i="6"/>
  <c r="A25" i="6"/>
  <c r="F24" i="6"/>
  <c r="C24" i="6"/>
  <c r="B24" i="6"/>
  <c r="A24" i="6"/>
  <c r="F23" i="6"/>
  <c r="C23" i="6"/>
  <c r="B23" i="6"/>
  <c r="A23" i="6"/>
  <c r="F22" i="6"/>
  <c r="B22" i="6"/>
  <c r="A22" i="6"/>
  <c r="F21" i="6"/>
  <c r="B21" i="6"/>
  <c r="A21" i="6"/>
  <c r="F20" i="6"/>
  <c r="B20" i="6"/>
  <c r="A20" i="6"/>
  <c r="F19" i="6"/>
  <c r="B19" i="6"/>
  <c r="A19" i="6"/>
  <c r="F18" i="6"/>
  <c r="C18" i="6"/>
  <c r="C19" i="6" s="1"/>
  <c r="A18" i="6"/>
  <c r="B18" i="6" s="1"/>
  <c r="F17" i="6"/>
  <c r="A17" i="6"/>
  <c r="B17" i="6" s="1"/>
  <c r="F16" i="6"/>
  <c r="A16" i="6"/>
  <c r="B16" i="6" s="1"/>
  <c r="F15" i="6"/>
  <c r="A15" i="6"/>
  <c r="B15" i="6" s="1"/>
  <c r="F14" i="6"/>
  <c r="A14" i="6"/>
  <c r="B14" i="6" s="1"/>
  <c r="F13" i="6"/>
  <c r="C13" i="6"/>
  <c r="C14" i="6" s="1"/>
  <c r="A13" i="6"/>
  <c r="B13" i="6" s="1"/>
  <c r="F12" i="6"/>
  <c r="B12" i="6"/>
  <c r="A12" i="6"/>
  <c r="F11" i="6"/>
  <c r="B11" i="6"/>
  <c r="A11" i="6"/>
  <c r="F10" i="6"/>
  <c r="B10" i="6"/>
  <c r="A10" i="6"/>
  <c r="F9" i="6"/>
  <c r="B9" i="6"/>
  <c r="A9" i="6"/>
  <c r="F8" i="6"/>
  <c r="C8" i="6"/>
  <c r="C9" i="6" s="1"/>
  <c r="B8" i="6"/>
  <c r="A8" i="6"/>
  <c r="F7" i="6"/>
  <c r="A7" i="6"/>
  <c r="B7" i="6" s="1"/>
  <c r="F6" i="6"/>
  <c r="A6" i="6"/>
  <c r="B6" i="6" s="1"/>
  <c r="F5" i="6"/>
  <c r="A5" i="6"/>
  <c r="B5" i="6" s="1"/>
  <c r="F4" i="6"/>
  <c r="A4" i="6"/>
  <c r="B4" i="6" s="1"/>
  <c r="F3" i="6"/>
  <c r="C3" i="6"/>
  <c r="A3" i="6"/>
  <c r="B3" i="6" s="1"/>
  <c r="F2" i="6"/>
  <c r="A2" i="6"/>
  <c r="B2" i="6" s="1"/>
  <c r="F28" i="3"/>
  <c r="G28" i="3" s="1"/>
  <c r="D28" i="3"/>
  <c r="C28" i="3"/>
  <c r="B28" i="3"/>
  <c r="F27" i="3"/>
  <c r="G27" i="3" s="1"/>
  <c r="D27" i="3"/>
  <c r="C27" i="3"/>
  <c r="B27" i="3"/>
  <c r="F26" i="3"/>
  <c r="G26" i="3" s="1"/>
  <c r="D26" i="3"/>
  <c r="C26" i="3"/>
  <c r="B26" i="3"/>
  <c r="F25" i="3"/>
  <c r="G25" i="3" s="1"/>
  <c r="D25" i="3"/>
  <c r="C25" i="3"/>
  <c r="B25" i="3"/>
  <c r="F24" i="3"/>
  <c r="G24" i="3" s="1"/>
  <c r="D24" i="3"/>
  <c r="C24" i="3"/>
  <c r="B24" i="3"/>
  <c r="F23" i="3"/>
  <c r="G23" i="3" s="1"/>
  <c r="D23" i="3"/>
  <c r="C23" i="3"/>
  <c r="B23" i="3"/>
  <c r="G22" i="3"/>
  <c r="F22" i="3"/>
  <c r="D22" i="3"/>
  <c r="C22" i="3"/>
  <c r="B22" i="3"/>
  <c r="F21" i="3"/>
  <c r="G21" i="3" s="1"/>
  <c r="D21" i="3"/>
  <c r="C21" i="3"/>
  <c r="B21" i="3"/>
  <c r="F20" i="3"/>
  <c r="G20" i="3" s="1"/>
  <c r="D20" i="3"/>
  <c r="C20" i="3"/>
  <c r="B20" i="3"/>
  <c r="F19" i="3"/>
  <c r="G19" i="3" s="1"/>
  <c r="D19" i="3"/>
  <c r="C19" i="3"/>
  <c r="B19" i="3"/>
  <c r="F18" i="3"/>
  <c r="G18" i="3" s="1"/>
  <c r="D18" i="3"/>
  <c r="C18" i="3"/>
  <c r="B18" i="3"/>
  <c r="F17" i="3"/>
  <c r="G17" i="3" s="1"/>
  <c r="D17" i="3"/>
  <c r="C17" i="3"/>
  <c r="B17" i="3"/>
  <c r="F16" i="3"/>
  <c r="G16" i="3" s="1"/>
  <c r="D16" i="3"/>
  <c r="C16" i="3"/>
  <c r="B16" i="3"/>
  <c r="F15" i="3"/>
  <c r="G15" i="3" s="1"/>
  <c r="D15" i="3"/>
  <c r="C15" i="3"/>
  <c r="B15" i="3"/>
  <c r="F14" i="3"/>
  <c r="G14" i="3" s="1"/>
  <c r="D14" i="3"/>
  <c r="C14" i="3"/>
  <c r="B14" i="3"/>
  <c r="F13" i="3"/>
  <c r="G13" i="3" s="1"/>
  <c r="D13" i="3"/>
  <c r="C13" i="3"/>
  <c r="B13" i="3"/>
  <c r="F12" i="3"/>
  <c r="G12" i="3" s="1"/>
  <c r="D12" i="3"/>
  <c r="C12" i="3"/>
  <c r="B12" i="3"/>
  <c r="F11" i="3"/>
  <c r="G11" i="3" s="1"/>
  <c r="D11" i="3"/>
  <c r="C11" i="3"/>
  <c r="B11" i="3"/>
  <c r="F10" i="3"/>
  <c r="G10" i="3" s="1"/>
  <c r="D10" i="3"/>
  <c r="C10" i="3"/>
  <c r="B10" i="3"/>
  <c r="F9" i="3"/>
  <c r="G9" i="3" s="1"/>
  <c r="D9" i="3"/>
  <c r="C9" i="3"/>
  <c r="B9" i="3"/>
  <c r="F8" i="3"/>
  <c r="G8" i="3" s="1"/>
  <c r="D8" i="3"/>
  <c r="C8" i="3"/>
  <c r="B8" i="3"/>
  <c r="F7" i="3"/>
  <c r="G7" i="3" s="1"/>
  <c r="D7" i="3"/>
  <c r="C7" i="3"/>
  <c r="B7" i="3"/>
  <c r="F6" i="3"/>
  <c r="G6" i="3" s="1"/>
  <c r="D6" i="3"/>
  <c r="C6" i="3"/>
  <c r="B6" i="3"/>
  <c r="F5" i="3"/>
  <c r="G5" i="3" s="1"/>
  <c r="D5" i="3"/>
  <c r="C5" i="3"/>
  <c r="B5" i="3"/>
  <c r="F4" i="3"/>
  <c r="G4" i="3" s="1"/>
  <c r="D4" i="3"/>
  <c r="C4" i="3"/>
  <c r="B4" i="3"/>
  <c r="F3" i="3"/>
  <c r="G3" i="3" s="1"/>
  <c r="D3" i="3"/>
  <c r="C3" i="3"/>
  <c r="B3" i="3"/>
  <c r="F2" i="3"/>
  <c r="G2" i="3" s="1"/>
  <c r="D2" i="3"/>
  <c r="C2" i="3"/>
  <c r="B2" i="3"/>
  <c r="D9" i="2"/>
  <c r="E8" i="2"/>
  <c r="E7" i="2"/>
  <c r="E6" i="2"/>
  <c r="E5" i="2"/>
  <c r="E4" i="2"/>
  <c r="E3" i="2"/>
  <c r="E2" i="2"/>
  <c r="E9" i="2" s="1"/>
  <c r="D36" i="6" l="1"/>
  <c r="D48" i="6"/>
  <c r="C10" i="6"/>
  <c r="D9" i="6"/>
  <c r="G29" i="3"/>
  <c r="H36" i="6"/>
  <c r="G36" i="6"/>
  <c r="I36" i="6"/>
  <c r="D14" i="6"/>
  <c r="C15" i="6"/>
  <c r="C30" i="6"/>
  <c r="D29" i="6"/>
  <c r="G48" i="6"/>
  <c r="I48" i="6"/>
  <c r="H48" i="6"/>
  <c r="C51" i="6"/>
  <c r="D51" i="6" s="1"/>
  <c r="D50" i="6"/>
  <c r="D133" i="6"/>
  <c r="D132" i="6"/>
  <c r="D117" i="6"/>
  <c r="D97" i="6"/>
  <c r="D128" i="6"/>
  <c r="D115" i="6"/>
  <c r="D113" i="6"/>
  <c r="D107" i="6"/>
  <c r="D95" i="6"/>
  <c r="D93" i="6"/>
  <c r="D87" i="6"/>
  <c r="D127" i="6"/>
  <c r="D72" i="6"/>
  <c r="D52" i="6"/>
  <c r="D112" i="6"/>
  <c r="D96" i="6"/>
  <c r="D94" i="6"/>
  <c r="D88" i="6"/>
  <c r="D83" i="6"/>
  <c r="D78" i="6"/>
  <c r="D77" i="6"/>
  <c r="D67" i="6"/>
  <c r="D58" i="6"/>
  <c r="D57" i="6"/>
  <c r="D38" i="6"/>
  <c r="D37" i="6"/>
  <c r="D18" i="6"/>
  <c r="D17" i="6"/>
  <c r="D122" i="6"/>
  <c r="D102" i="6"/>
  <c r="D92" i="6"/>
  <c r="D68" i="6"/>
  <c r="D62" i="6"/>
  <c r="D42" i="6"/>
  <c r="D22" i="6"/>
  <c r="D2" i="6"/>
  <c r="F29" i="3"/>
  <c r="D3" i="6"/>
  <c r="D7" i="6"/>
  <c r="D8" i="6"/>
  <c r="D19" i="6"/>
  <c r="C20" i="6"/>
  <c r="D24" i="6"/>
  <c r="D32" i="6"/>
  <c r="D63" i="6"/>
  <c r="C71" i="6"/>
  <c r="D71" i="6" s="1"/>
  <c r="D70" i="6"/>
  <c r="D79" i="6"/>
  <c r="D116" i="6"/>
  <c r="D13" i="6"/>
  <c r="D28" i="6"/>
  <c r="D33" i="6"/>
  <c r="D34" i="6"/>
  <c r="D35" i="6"/>
  <c r="D39" i="6"/>
  <c r="C40" i="6"/>
  <c r="D44" i="6"/>
  <c r="D49" i="6"/>
  <c r="D106" i="6"/>
  <c r="D114" i="6"/>
  <c r="C126" i="6"/>
  <c r="D126" i="6" s="1"/>
  <c r="D125" i="6"/>
  <c r="D134" i="6"/>
  <c r="C135" i="6"/>
  <c r="C4" i="6"/>
  <c r="D23" i="6"/>
  <c r="C25" i="6"/>
  <c r="D27" i="6"/>
  <c r="D54" i="6"/>
  <c r="C55" i="6"/>
  <c r="D59" i="6"/>
  <c r="C60" i="6"/>
  <c r="D69" i="6"/>
  <c r="C80" i="6"/>
  <c r="D82" i="6"/>
  <c r="D86" i="6"/>
  <c r="D98" i="6"/>
  <c r="C99" i="6"/>
  <c r="D103" i="6"/>
  <c r="D104" i="6"/>
  <c r="D108" i="6"/>
  <c r="D12" i="6"/>
  <c r="D43" i="6"/>
  <c r="C45" i="6"/>
  <c r="D47" i="6"/>
  <c r="C65" i="6"/>
  <c r="D64" i="6"/>
  <c r="D74" i="6"/>
  <c r="C75" i="6"/>
  <c r="D84" i="6"/>
  <c r="D85" i="6"/>
  <c r="D118" i="6"/>
  <c r="C119" i="6"/>
  <c r="D89" i="6"/>
  <c r="C90" i="6"/>
  <c r="D105" i="6"/>
  <c r="D123" i="6"/>
  <c r="D131" i="6"/>
  <c r="D53" i="6"/>
  <c r="D73" i="6"/>
  <c r="D109" i="6"/>
  <c r="C110" i="6"/>
  <c r="D124" i="6"/>
  <c r="D129" i="6"/>
  <c r="D130" i="6"/>
  <c r="H131" i="6" l="1"/>
  <c r="G131" i="6"/>
  <c r="I131" i="6"/>
  <c r="H84" i="6"/>
  <c r="G84" i="6"/>
  <c r="I84" i="6"/>
  <c r="C66" i="6"/>
  <c r="D66" i="6" s="1"/>
  <c r="D65" i="6"/>
  <c r="G125" i="6"/>
  <c r="H125" i="6"/>
  <c r="I125" i="6"/>
  <c r="H35" i="6"/>
  <c r="G35" i="6"/>
  <c r="I35" i="6"/>
  <c r="G13" i="6"/>
  <c r="H13" i="6"/>
  <c r="I13" i="6"/>
  <c r="D20" i="6"/>
  <c r="C21" i="6"/>
  <c r="D21" i="6" s="1"/>
  <c r="H102" i="6"/>
  <c r="G102" i="6"/>
  <c r="I102" i="6"/>
  <c r="H67" i="6"/>
  <c r="I67" i="6"/>
  <c r="G67" i="6"/>
  <c r="H93" i="6"/>
  <c r="I93" i="6"/>
  <c r="G93" i="6"/>
  <c r="H115" i="6"/>
  <c r="I115" i="6"/>
  <c r="G115" i="6"/>
  <c r="D30" i="6"/>
  <c r="C31" i="6"/>
  <c r="D31" i="6" s="1"/>
  <c r="G123" i="6"/>
  <c r="I123" i="6"/>
  <c r="H123" i="6"/>
  <c r="G47" i="6"/>
  <c r="I47" i="6"/>
  <c r="H47" i="6"/>
  <c r="I98" i="6"/>
  <c r="H98" i="6"/>
  <c r="G98" i="6"/>
  <c r="G126" i="6"/>
  <c r="I126" i="6"/>
  <c r="H126" i="6"/>
  <c r="I44" i="6"/>
  <c r="G44" i="6"/>
  <c r="H44" i="6"/>
  <c r="H34" i="6"/>
  <c r="G34" i="6"/>
  <c r="I34" i="6"/>
  <c r="H116" i="6"/>
  <c r="G116" i="6"/>
  <c r="I116" i="6"/>
  <c r="G63" i="6"/>
  <c r="I63" i="6"/>
  <c r="H63" i="6"/>
  <c r="I19" i="6"/>
  <c r="H19" i="6"/>
  <c r="G19" i="6"/>
  <c r="G62" i="6"/>
  <c r="I62" i="6"/>
  <c r="H62" i="6"/>
  <c r="G122" i="6"/>
  <c r="I122" i="6"/>
  <c r="H122" i="6"/>
  <c r="I38" i="6"/>
  <c r="H38" i="6"/>
  <c r="G38" i="6"/>
  <c r="I77" i="6"/>
  <c r="H77" i="6"/>
  <c r="G77" i="6"/>
  <c r="H94" i="6"/>
  <c r="G94" i="6"/>
  <c r="I94" i="6"/>
  <c r="I72" i="6"/>
  <c r="G72" i="6"/>
  <c r="H72" i="6"/>
  <c r="H95" i="6"/>
  <c r="I95" i="6"/>
  <c r="G95" i="6"/>
  <c r="H128" i="6"/>
  <c r="G128" i="6"/>
  <c r="I128" i="6"/>
  <c r="I133" i="6"/>
  <c r="H133" i="6"/>
  <c r="G133" i="6"/>
  <c r="C16" i="6"/>
  <c r="D16" i="6" s="1"/>
  <c r="D15" i="6"/>
  <c r="G124" i="6"/>
  <c r="I124" i="6"/>
  <c r="H124" i="6"/>
  <c r="H85" i="6"/>
  <c r="G85" i="6"/>
  <c r="I85" i="6"/>
  <c r="C111" i="6"/>
  <c r="D111" i="6" s="1"/>
  <c r="D110" i="6"/>
  <c r="G89" i="6"/>
  <c r="I89" i="6"/>
  <c r="H89" i="6"/>
  <c r="G12" i="6"/>
  <c r="I12" i="6"/>
  <c r="H12" i="6"/>
  <c r="D99" i="6"/>
  <c r="C100" i="6"/>
  <c r="D80" i="6"/>
  <c r="C81" i="6"/>
  <c r="D81" i="6" s="1"/>
  <c r="D55" i="6"/>
  <c r="C56" i="6"/>
  <c r="D56" i="6" s="1"/>
  <c r="I23" i="6"/>
  <c r="H23" i="6"/>
  <c r="G23" i="6"/>
  <c r="G49" i="6"/>
  <c r="H49" i="6"/>
  <c r="I49" i="6"/>
  <c r="H71" i="6"/>
  <c r="I71" i="6"/>
  <c r="G71" i="6"/>
  <c r="I3" i="6"/>
  <c r="H3" i="6"/>
  <c r="G3" i="6"/>
  <c r="I42" i="6"/>
  <c r="G42" i="6"/>
  <c r="H42" i="6"/>
  <c r="I37" i="6"/>
  <c r="H37" i="6"/>
  <c r="G37" i="6"/>
  <c r="G88" i="6"/>
  <c r="H88" i="6"/>
  <c r="I88" i="6"/>
  <c r="I52" i="6"/>
  <c r="G52" i="6"/>
  <c r="H52" i="6"/>
  <c r="I132" i="6"/>
  <c r="H132" i="6"/>
  <c r="G132" i="6"/>
  <c r="H130" i="6"/>
  <c r="G130" i="6"/>
  <c r="I130" i="6"/>
  <c r="G109" i="6"/>
  <c r="I109" i="6"/>
  <c r="H109" i="6"/>
  <c r="D119" i="6"/>
  <c r="C120" i="6"/>
  <c r="D75" i="6"/>
  <c r="C76" i="6"/>
  <c r="D76" i="6" s="1"/>
  <c r="G108" i="6"/>
  <c r="H108" i="6"/>
  <c r="I108" i="6"/>
  <c r="H69" i="6"/>
  <c r="I69" i="6"/>
  <c r="G69" i="6"/>
  <c r="I54" i="6"/>
  <c r="G54" i="6"/>
  <c r="H54" i="6"/>
  <c r="D4" i="6"/>
  <c r="C5" i="6"/>
  <c r="H129" i="6"/>
  <c r="G129" i="6"/>
  <c r="I129" i="6"/>
  <c r="I73" i="6"/>
  <c r="H73" i="6"/>
  <c r="G73" i="6"/>
  <c r="H105" i="6"/>
  <c r="G105" i="6"/>
  <c r="I105" i="6"/>
  <c r="I118" i="6"/>
  <c r="H118" i="6"/>
  <c r="G118" i="6"/>
  <c r="I74" i="6"/>
  <c r="G74" i="6"/>
  <c r="H74" i="6"/>
  <c r="D45" i="6"/>
  <c r="C46" i="6"/>
  <c r="D46" i="6" s="1"/>
  <c r="H104" i="6"/>
  <c r="G104" i="6"/>
  <c r="I104" i="6"/>
  <c r="H86" i="6"/>
  <c r="G86" i="6"/>
  <c r="I86" i="6"/>
  <c r="D60" i="6"/>
  <c r="C61" i="6"/>
  <c r="D61" i="6" s="1"/>
  <c r="G27" i="6"/>
  <c r="I27" i="6"/>
  <c r="H27" i="6"/>
  <c r="D135" i="6"/>
  <c r="C136" i="6"/>
  <c r="D136" i="6" s="1"/>
  <c r="H114" i="6"/>
  <c r="G114" i="6"/>
  <c r="I114" i="6"/>
  <c r="D40" i="6"/>
  <c r="C41" i="6"/>
  <c r="D41" i="6" s="1"/>
  <c r="H33" i="6"/>
  <c r="G33" i="6"/>
  <c r="I33" i="6"/>
  <c r="G79" i="6"/>
  <c r="I79" i="6"/>
  <c r="H79" i="6"/>
  <c r="H32" i="6"/>
  <c r="G32" i="6"/>
  <c r="I32" i="6"/>
  <c r="H8" i="6"/>
  <c r="G8" i="6"/>
  <c r="I8" i="6"/>
  <c r="I2" i="6"/>
  <c r="H2" i="6"/>
  <c r="G2" i="6"/>
  <c r="H68" i="6"/>
  <c r="I68" i="6"/>
  <c r="G68" i="6"/>
  <c r="I17" i="6"/>
  <c r="H17" i="6"/>
  <c r="G17" i="6"/>
  <c r="I57" i="6"/>
  <c r="H57" i="6"/>
  <c r="G57" i="6"/>
  <c r="G78" i="6"/>
  <c r="I78" i="6"/>
  <c r="H78" i="6"/>
  <c r="H96" i="6"/>
  <c r="G96" i="6"/>
  <c r="I96" i="6"/>
  <c r="H127" i="6"/>
  <c r="G127" i="6"/>
  <c r="I127" i="6"/>
  <c r="G107" i="6"/>
  <c r="I107" i="6"/>
  <c r="H107" i="6"/>
  <c r="I97" i="6"/>
  <c r="H97" i="6"/>
  <c r="G97" i="6"/>
  <c r="G50" i="6"/>
  <c r="I50" i="6"/>
  <c r="H50" i="6"/>
  <c r="G14" i="6"/>
  <c r="I14" i="6"/>
  <c r="H14" i="6"/>
  <c r="I53" i="6"/>
  <c r="H53" i="6"/>
  <c r="G53" i="6"/>
  <c r="C91" i="6"/>
  <c r="D91" i="6" s="1"/>
  <c r="D90" i="6"/>
  <c r="G64" i="6"/>
  <c r="I64" i="6"/>
  <c r="H64" i="6"/>
  <c r="I43" i="6"/>
  <c r="H43" i="6"/>
  <c r="G43" i="6"/>
  <c r="H103" i="6"/>
  <c r="G103" i="6"/>
  <c r="I103" i="6"/>
  <c r="H82" i="6"/>
  <c r="G82" i="6"/>
  <c r="I82" i="6"/>
  <c r="I59" i="6"/>
  <c r="H59" i="6"/>
  <c r="G59" i="6"/>
  <c r="D25" i="6"/>
  <c r="C26" i="6"/>
  <c r="D26" i="6" s="1"/>
  <c r="I134" i="6"/>
  <c r="H134" i="6"/>
  <c r="G134" i="6"/>
  <c r="H106" i="6"/>
  <c r="G106" i="6"/>
  <c r="I106" i="6"/>
  <c r="I39" i="6"/>
  <c r="H39" i="6"/>
  <c r="G39" i="6"/>
  <c r="G28" i="6"/>
  <c r="H28" i="6"/>
  <c r="I28" i="6"/>
  <c r="H70" i="6"/>
  <c r="G70" i="6"/>
  <c r="I70" i="6"/>
  <c r="I24" i="6"/>
  <c r="H24" i="6"/>
  <c r="G24" i="6"/>
  <c r="H7" i="6"/>
  <c r="G7" i="6"/>
  <c r="I7" i="6"/>
  <c r="I22" i="6"/>
  <c r="H22" i="6"/>
  <c r="G22" i="6"/>
  <c r="H92" i="6"/>
  <c r="I92" i="6"/>
  <c r="G92" i="6"/>
  <c r="I18" i="6"/>
  <c r="H18" i="6"/>
  <c r="G18" i="6"/>
  <c r="I58" i="6"/>
  <c r="H58" i="6"/>
  <c r="G58" i="6"/>
  <c r="H83" i="6"/>
  <c r="G83" i="6"/>
  <c r="I83" i="6"/>
  <c r="H112" i="6"/>
  <c r="I112" i="6"/>
  <c r="G112" i="6"/>
  <c r="G87" i="6"/>
  <c r="I87" i="6"/>
  <c r="H87" i="6"/>
  <c r="H113" i="6"/>
  <c r="I113" i="6"/>
  <c r="G113" i="6"/>
  <c r="I117" i="6"/>
  <c r="H117" i="6"/>
  <c r="G117" i="6"/>
  <c r="H51" i="6"/>
  <c r="I51" i="6"/>
  <c r="G51" i="6"/>
  <c r="G29" i="6"/>
  <c r="I29" i="6"/>
  <c r="H29" i="6"/>
  <c r="H9" i="6"/>
  <c r="G9" i="6"/>
  <c r="I9" i="6"/>
  <c r="C11" i="6"/>
  <c r="D11" i="6" s="1"/>
  <c r="D10" i="6"/>
  <c r="D120" i="6" l="1"/>
  <c r="C121" i="6"/>
  <c r="D121" i="6" s="1"/>
  <c r="I99" i="6"/>
  <c r="H99" i="6"/>
  <c r="G99" i="6"/>
  <c r="G30" i="6"/>
  <c r="I30" i="6"/>
  <c r="H30" i="6"/>
  <c r="G65" i="6"/>
  <c r="I65" i="6"/>
  <c r="H65" i="6"/>
  <c r="I26" i="6"/>
  <c r="H26" i="6"/>
  <c r="G26" i="6"/>
  <c r="I40" i="6"/>
  <c r="H40" i="6"/>
  <c r="G40" i="6"/>
  <c r="I136" i="6"/>
  <c r="H136" i="6"/>
  <c r="G136" i="6"/>
  <c r="I119" i="6"/>
  <c r="H119" i="6"/>
  <c r="G119" i="6"/>
  <c r="I81" i="6"/>
  <c r="H81" i="6"/>
  <c r="G81" i="6"/>
  <c r="I21" i="6"/>
  <c r="H21" i="6"/>
  <c r="G21" i="6"/>
  <c r="G66" i="6"/>
  <c r="I66" i="6"/>
  <c r="H66" i="6"/>
  <c r="I55" i="6"/>
  <c r="H55" i="6"/>
  <c r="G55" i="6"/>
  <c r="H10" i="6"/>
  <c r="G10" i="6"/>
  <c r="I10" i="6"/>
  <c r="I25" i="6"/>
  <c r="H25" i="6"/>
  <c r="G25" i="6"/>
  <c r="G90" i="6"/>
  <c r="H90" i="6"/>
  <c r="I90" i="6"/>
  <c r="I135" i="6"/>
  <c r="H135" i="6"/>
  <c r="G135" i="6"/>
  <c r="I61" i="6"/>
  <c r="H61" i="6"/>
  <c r="G61" i="6"/>
  <c r="I46" i="6"/>
  <c r="G46" i="6"/>
  <c r="H46" i="6"/>
  <c r="I76" i="6"/>
  <c r="G76" i="6"/>
  <c r="H76" i="6"/>
  <c r="I80" i="6"/>
  <c r="H80" i="6"/>
  <c r="G80" i="6"/>
  <c r="I20" i="6"/>
  <c r="H20" i="6"/>
  <c r="G20" i="6"/>
  <c r="I41" i="6"/>
  <c r="H41" i="6"/>
  <c r="G41" i="6"/>
  <c r="I4" i="6"/>
  <c r="H4" i="6"/>
  <c r="G4" i="6"/>
  <c r="G111" i="6"/>
  <c r="I111" i="6"/>
  <c r="H111" i="6"/>
  <c r="G16" i="6"/>
  <c r="I16" i="6"/>
  <c r="H16" i="6"/>
  <c r="H11" i="6"/>
  <c r="G11" i="6"/>
  <c r="I11" i="6"/>
  <c r="G91" i="6"/>
  <c r="I91" i="6"/>
  <c r="H91" i="6"/>
  <c r="I60" i="6"/>
  <c r="H60" i="6"/>
  <c r="G60" i="6"/>
  <c r="I45" i="6"/>
  <c r="H45" i="6"/>
  <c r="G45" i="6"/>
  <c r="D5" i="6"/>
  <c r="C6" i="6"/>
  <c r="D6" i="6" s="1"/>
  <c r="I75" i="6"/>
  <c r="H75" i="6"/>
  <c r="G75" i="6"/>
  <c r="I56" i="6"/>
  <c r="G56" i="6"/>
  <c r="H56" i="6"/>
  <c r="D100" i="6"/>
  <c r="C101" i="6"/>
  <c r="D101" i="6" s="1"/>
  <c r="G110" i="6"/>
  <c r="H110" i="6"/>
  <c r="I110" i="6"/>
  <c r="G15" i="6"/>
  <c r="H15" i="6"/>
  <c r="I15" i="6"/>
  <c r="G31" i="6"/>
  <c r="I31" i="6"/>
  <c r="H31" i="6"/>
  <c r="I6" i="6" l="1"/>
  <c r="H6" i="6"/>
  <c r="G6" i="6"/>
  <c r="I101" i="6"/>
  <c r="H101" i="6"/>
  <c r="G101" i="6"/>
  <c r="I100" i="6"/>
  <c r="H100" i="6"/>
  <c r="G100" i="6"/>
  <c r="I5" i="6"/>
  <c r="H5" i="6"/>
  <c r="G5" i="6"/>
  <c r="I121" i="6"/>
  <c r="G121" i="6"/>
  <c r="H121" i="6"/>
  <c r="I120" i="6"/>
  <c r="H120" i="6"/>
  <c r="G120" i="6"/>
  <c r="G137" i="6" l="1"/>
  <c r="H137" i="6"/>
  <c r="I137" i="6"/>
  <c r="G138" i="6" l="1"/>
</calcChain>
</file>

<file path=xl/sharedStrings.xml><?xml version="1.0" encoding="utf-8"?>
<sst xmlns="http://schemas.openxmlformats.org/spreadsheetml/2006/main" count="344" uniqueCount="171">
  <si>
    <t>Description</t>
  </si>
  <si>
    <t>---</t>
  </si>
  <si>
    <t>Module</t>
  </si>
  <si>
    <t>Importance</t>
  </si>
  <si>
    <t>Question</t>
  </si>
  <si>
    <t>Usage:</t>
  </si>
  <si>
    <t>Version:</t>
  </si>
  <si>
    <t>Bugs:</t>
  </si>
  <si>
    <t>Public Licence</t>
  </si>
  <si>
    <t>SectionCode</t>
  </si>
  <si>
    <t>SectionName</t>
  </si>
  <si>
    <t>SectionECTS</t>
  </si>
  <si>
    <t>6.4 Admissions</t>
  </si>
  <si>
    <t>GroupCode</t>
  </si>
  <si>
    <t>GroupName</t>
  </si>
  <si>
    <t>MG</t>
  </si>
  <si>
    <t>Management</t>
  </si>
  <si>
    <t>TE</t>
  </si>
  <si>
    <t>IT</t>
  </si>
  <si>
    <t>ST</t>
  </si>
  <si>
    <t>OT</t>
  </si>
  <si>
    <t>ImportanceCode</t>
  </si>
  <si>
    <t>ImportanceName</t>
  </si>
  <si>
    <t>M</t>
  </si>
  <si>
    <t>R</t>
  </si>
  <si>
    <t>Relevant</t>
  </si>
  <si>
    <t>O</t>
  </si>
  <si>
    <t>MandatoryECTS</t>
  </si>
  <si>
    <t>RelevantECTS</t>
  </si>
  <si>
    <t>OptionalECTS</t>
  </si>
  <si>
    <t>1.1</t>
  </si>
  <si>
    <t>1.2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</si>
  <si>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</si>
  <si>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</si>
  <si>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</si>
  <si>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</si>
  <si>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</si>
  <si>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</si>
  <si>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</si>
  <si>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</si>
  <si>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</si>
  <si>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</si>
  <si>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</si>
  <si>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</si>
  <si>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</si>
  <si>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</si>
  <si>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</si>
  <si>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</si>
  <si>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</si>
  <si>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</si>
  <si>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</si>
  <si>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</si>
  <si>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</si>
  <si>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</si>
  <si>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</si>
  <si>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</si>
  <si>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</si>
  <si>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Validation (= 0):</t>
  </si>
  <si>
    <t>Total</t>
  </si>
  <si>
    <t>QuestionCode</t>
  </si>
  <si>
    <t>ActionChangeImportance</t>
  </si>
  <si>
    <t>NewImportance</t>
  </si>
  <si>
    <t>FIXME not yet created</t>
  </si>
  <si>
    <t>No</t>
  </si>
  <si>
    <t>Yes</t>
  </si>
  <si>
    <t/>
  </si>
  <si>
    <t>Total général</t>
  </si>
  <si>
    <t>NomFeuille</t>
  </si>
  <si>
    <t>Contenu</t>
  </si>
  <si>
    <t>Les 7 unités, y compris le code, le nom, le sujet, l'ECTS, les heures</t>
  </si>
  <si>
    <t>7 lignes</t>
  </si>
  <si>
    <t>Sous-module</t>
  </si>
  <si>
    <t>Les sections de chaque unité comprenant le code, le nom, le sujet, l'ECTS, les heures</t>
  </si>
  <si>
    <t>28 lignes</t>
  </si>
  <si>
    <t>5 lignes</t>
  </si>
  <si>
    <t>3 lignes</t>
  </si>
  <si>
    <t>140 lignes</t>
  </si>
  <si>
    <t>8 lignes</t>
  </si>
  <si>
    <t>Groupe</t>
  </si>
  <si>
    <t>Objectif</t>
  </si>
  <si>
    <t>pivotEctsParType</t>
  </si>
  <si>
    <t>Groupe d'utilisateurs (groupe cible)</t>
  </si>
  <si>
    <t>Niveaux d'importance</t>
  </si>
  <si>
    <t>Quel est le niveau d'importance par défaut de chaque section d'unité selon le groupe auquel appartient l'utilisateur</t>
  </si>
  <si>
    <t>Combien d'ECTS (heures) sont dans chacun des différents niveaux d'importance pour chaque groupe</t>
  </si>
  <si>
    <t>Modifications à apporter au niveau d'importance par défaut en fonction des réponses que l'utilisateur a données au questionnaire</t>
  </si>
  <si>
    <t>Compatibilité:</t>
  </si>
  <si>
    <t>Imprémentation:</t>
  </si>
  <si>
    <t>Un outil d'auto-évaluation basé sur les réponses à un questionnaire permet à l'utilisateur d'identifier quelles unités et sections de la formation complète sont jugées obligatoires, pertinentes ou facultatives. L'auto-évaluation consiste à identifier à quel des 5 groupes cibles l'utilisateur appartient (Direction, Enseignant, Informatique, Etudiant, Autre), cela classe automatiquement toutes les sections de chaque unité de formation en Obligatoire, Pertinent ou Facultatif, puis à répondre une série de questions qui, en fonction des réponses Oui/Non, modifieront la classification de certaines unités de formation pour rendre le résultat final mieux adapté aux intérêts et aux connaissances antérieures de l'utilisateur.</t>
  </si>
  <si>
    <t>Dans les feuilles restantes de ce document, seul le texte bleu peut être modifié, le texte noir représente des formules ou du texte qui ne doit pas être modifié</t>
  </si>
  <si>
    <t>Texte d'aide pour les questions de la feuille Question non encore créée (ils aideront l'utilisateur à comprendre quelles sont les conséquences d'une réponse Oui/Non) ; la feuille "Objectif" a une granularité de "Section" tandis que la feuille "Question" a une granularité de "Unité", peut-être devrait-il également exister une pré-affectation de chaque "Unité" comme Obligatoire / Pertinent / Facultatif selon le type de l'utilisateur (Direction, Enseignant, Informatique, Etudiant, Autre) et la réponse à "Question" ne modifient que cette affectation prédéfinie</t>
  </si>
  <si>
    <t>Les formules sont compatibles avec Microsoft Excel, Google Docs et LibreOffice</t>
  </si>
  <si>
    <t>Ce travail © 2022 par les partenaires du TRUE Consortium est sous licence Attribution-NonCommercial-NoDerivatives 4.0 International. Pour voir une copie de cette licence, visitez http://creativecommons.org/licenses/by-nc-nd/4.0/</t>
  </si>
  <si>
    <t>Introduction/historique</t>
  </si>
  <si>
    <t>types, modèles de sécurité, consensus, contrats intelligents</t>
  </si>
  <si>
    <t>PKI, portefeuilles logiciels/matériels</t>
  </si>
  <si>
    <t>vie privée, identité souveraine</t>
  </si>
  <si>
    <t>crypto, santé, secteur public, autres domaines</t>
  </si>
  <si>
    <t>dans l'éducation</t>
  </si>
  <si>
    <t>impact sur l'environnement, maintenabilité, évolutivité, réglementation, complexité, interopérabilité</t>
  </si>
  <si>
    <t>Contexte et histoire de la blockchain</t>
  </si>
  <si>
    <t>Types de chaînes de blocs</t>
  </si>
  <si>
    <t>Portefeuilles et gestion des clés</t>
  </si>
  <si>
    <t>Considérations relatives à la confidentialité</t>
  </si>
  <si>
    <t>Exemples de domaines d'application</t>
  </si>
  <si>
    <t>Blockchain dans l'éducation</t>
  </si>
  <si>
    <t>Potentiel et limites</t>
  </si>
  <si>
    <t>Cette feuille</t>
  </si>
  <si>
    <t>Taille</t>
  </si>
  <si>
    <t>UnitéSujet</t>
  </si>
  <si>
    <t>UnitéCode</t>
  </si>
  <si>
    <t>UnitéNom</t>
  </si>
  <si>
    <t>SectionNom</t>
  </si>
  <si>
    <t>SectionHeures</t>
  </si>
  <si>
    <t>1.1 Contexte et historique de la blockchain</t>
  </si>
  <si>
    <t>1.2 Architectures de chaînes de blocs</t>
  </si>
  <si>
    <t>2.1 Blockchain publique vs privée</t>
  </si>
  <si>
    <t>2.2 Blockchain sans autorisation vs avec autorisation</t>
  </si>
  <si>
    <t>2.3 Consortium/chaînes de blocs hybrides</t>
  </si>
  <si>
    <t>2.4 Modèles de sécurité (2.4.1 Algorithmes de consensus)</t>
  </si>
  <si>
    <t>2.5 Contrats intelligents</t>
  </si>
  <si>
    <t>3.1 Infrastructure à clé privée et publique</t>
  </si>
  <si>
    <t>3.2 Portefeuilles logiciels et matériels</t>
  </si>
  <si>
    <t>3.3 Exemples pratiques</t>
  </si>
  <si>
    <t>4.1 Règles de confidentialité empiriques</t>
  </si>
  <si>
    <t>4.2 SSI – Identité auto-souveraine</t>
  </si>
  <si>
    <t>4.3 Des solutions blockchain respectueuses de la vie privée</t>
  </si>
  <si>
    <t>5.1 Crypto-monnaie</t>
  </si>
  <si>
    <t>5.2 Soins de santé</t>
  </si>
  <si>
    <t>5.3 Secteur public</t>
  </si>
  <si>
    <t>5.4 Autres domaines</t>
  </si>
  <si>
    <t>6.1 Vérification du certificat/diplôme</t>
  </si>
  <si>
    <t>6.2 Évaluation et examens des étudiants</t>
  </si>
  <si>
    <t>6.3 Gestion des données</t>
  </si>
  <si>
    <t>6.5 Finances</t>
  </si>
  <si>
    <t>7.1 Impact environnemental</t>
  </si>
  <si>
    <t>7.2 Maintenabilité</t>
  </si>
  <si>
    <t>7.3 Questions réglementaires</t>
  </si>
  <si>
    <t>7.4 Complexité</t>
  </si>
  <si>
    <t>7.5 Interopérabilité et évolutivité</t>
  </si>
  <si>
    <t>GroupeNom</t>
  </si>
  <si>
    <t>GroupeCode</t>
  </si>
  <si>
    <t>Professeur</t>
  </si>
  <si>
    <t>Etudiant</t>
  </si>
  <si>
    <t>Autre</t>
  </si>
  <si>
    <t>Obligatoire</t>
  </si>
  <si>
    <t>Pertinent</t>
  </si>
  <si>
    <t>Optionnel</t>
  </si>
  <si>
    <t>Soma de ObligatoireECTS</t>
  </si>
  <si>
    <t>Soma de PertinentECTS</t>
  </si>
  <si>
    <t>Tableau croisé dynamique sur combien les ECTS sont obligatoires, pertinents, Optionnel pour chaque groupe de stagiaires</t>
  </si>
  <si>
    <t>Soma de OptionnelECTS</t>
  </si>
  <si>
    <t>QuestionTexte</t>
  </si>
  <si>
    <t>QuestionAideTexte</t>
  </si>
  <si>
    <t>RéponseQuiActiveL'Action</t>
  </si>
  <si>
    <t>UnitéAffectée</t>
  </si>
  <si>
    <t>Quel est votre contexte ?</t>
  </si>
  <si>
    <t>Savez-vous ce qu'est une blockchain ?</t>
  </si>
  <si>
    <t>Comprenez-vous comment fonctionne une blockchain ?</t>
  </si>
  <si>
    <t>Avez-vous l'intention d'utiliser des systèmes basés sur la blockchain ?</t>
  </si>
  <si>
    <t>Êtes-vous inquiet pour la confidentialité?</t>
  </si>
  <si>
    <t>Êtes-vous intéressé à comprendre comment la confidentialité peut être protégée dans une blockchain ?</t>
  </si>
  <si>
    <t>Êtes-vous intéressé par l'application de la blockchain à d'autres domaines que l'éducation ?</t>
  </si>
  <si>
    <t>Allez-vous être impliqué dans un projet d'implémentation de blockchain?</t>
  </si>
  <si>
    <t>Management, Professeur, IT, Etudiant, Autre</t>
  </si>
  <si>
    <t>UnitéECTS</t>
  </si>
  <si>
    <t>UnitéHeures</t>
  </si>
  <si>
    <t>Autre2</t>
  </si>
  <si>
    <t>Etudiant2</t>
  </si>
  <si>
    <t>Professeur2</t>
  </si>
  <si>
    <t>Simple, une interface web pour poser les questions peut être générée automatiquement à partir de cette feuille de calcul et le résultat de l'auto-évaluation peut être créé en utilisant comme entrée le contenu de cette feuille de calcul et les réponses fournies par l'utilisateur.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</si>
</sst>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</font>
    <font>
      <u/>
      <sz val="12"/>
      <color theme="10"/>
      <name val="Arial"/>
    </font>
    <font>
      <b/>
      <sz val="16"/>
      <color theme="1"/>
      <name val="Calibri"/>
    </font>
    <font>
      <sz val="16"/>
      <color theme="1"/>
      <name val="Calibri"/>
    </font>
    <font>
      <b/>
      <sz val="16"/>
      <color rgb="FFFF0000"/>
      <name val="Calibri"/>
    </font>
    <font>
      <sz val="12"/>
      <color rgb="FF0070C0"/>
      <name val="Calibri"/>
    </font>
    <font>
      <sz val="12"/>
      <color rgb="FFFF0000"/>
      <name val="Calibri"/>
    </font>
    <font>
      <sz val="12"/>
      <color rgb="FF333333"/>
      <name val="&quot;Source Sans Pro&quot;, sans-serif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5" fillId="0" borderId="0" xfId="0" applyFont="1"/>
    <xf numFmtId="0" fontId="8" fillId="0" borderId="0" xfId="0" applyFont="1"/>
    <xf numFmtId="2" fontId="1" fillId="0" borderId="0" xfId="0" applyNumberFormat="1" applyFo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9" fontId="3" fillId="0" borderId="7" xfId="0" applyNumberFormat="1" applyFont="1" applyBorder="1" applyAlignment="1">
      <alignment horizontal="center"/>
    </xf>
    <xf numFmtId="0" fontId="8" fillId="0" borderId="7" xfId="0" applyFont="1" applyBorder="1"/>
    <xf numFmtId="0" fontId="3" fillId="0" borderId="8" xfId="0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1" fillId="0" borderId="0" xfId="0" applyFont="1" applyAlignment="1">
      <alignment horizontal="right"/>
    </xf>
    <xf numFmtId="0" fontId="9" fillId="0" borderId="0" xfId="0" applyFont="1"/>
    <xf numFmtId="0" fontId="3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/>
    <xf numFmtId="0" fontId="0" fillId="0" borderId="11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2" fillId="0" borderId="0" xfId="0" quotePrefix="1" applyFont="1"/>
    <xf numFmtId="0" fontId="2" fillId="0" borderId="0" xfId="0" applyFont="1" applyAlignment="1">
      <alignment vertical="top" wrapText="1"/>
    </xf>
    <xf numFmtId="0" fontId="10" fillId="2" borderId="0" xfId="0" applyFont="1" applyFill="1" applyAlignment="1">
      <alignment wrapText="1"/>
    </xf>
    <xf numFmtId="0" fontId="0" fillId="0" borderId="11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0" xfId="0" applyNumberFormat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</xdr:row>
      <xdr:rowOff>0</xdr:rowOff>
    </xdr:from>
    <xdr:ext cx="1924050" cy="676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Necati Öcal" refreshedDate="44859.550964467591" refreshedVersion="8" recordCount="135" xr:uid="{00000000-000A-0000-FFFF-FFFF00000000}">
  <cacheSource type="worksheet">
    <worksheetSource ref="B1:I136" sheet="Objectif"/>
  </cacheSource>
  <cacheFields count="8">
    <cacheField name="GroupName" numFmtId="0">
      <sharedItems count="8">
        <s v="Management"/>
        <s v="Professeur"/>
        <s v="IT"/>
        <s v="Etudiant"/>
        <s v="Autre"/>
        <s v="Other" u="1"/>
        <s v="Student" u="1"/>
        <s v="Teacher" u="1"/>
      </sharedItems>
    </cacheField>
    <cacheField name="SectionCode" numFmtId="49">
      <sharedItems/>
    </cacheField>
    <cacheField name="SectionName" numFmtId="0">
      <sharedItems/>
    </cacheField>
    <cacheField name="ImportanceCode" numFmtId="0">
      <sharedItems/>
    </cacheField>
    <cacheField name="ImportanceName" numFmtId="0">
      <sharedItems/>
    </cacheField>
    <cacheField name="MandatoryECTS" numFmtId="2">
      <sharedItems containsSemiMixedTypes="0" containsString="0" containsNumber="1" minValue="0" maxValue="0.2"/>
    </cacheField>
    <cacheField name="RelevantECTS" numFmtId="2">
      <sharedItems containsSemiMixedTypes="0" containsString="0" containsNumber="1" minValue="0" maxValue="0.2"/>
    </cacheField>
    <cacheField name="OptionalECTS" numFmtId="2">
      <sharedItems containsSemiMixedTypes="0" containsString="0" containsNumber="1" minValue="0" maxValue="0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x v="0"/>
    <s v="1.1"/>
    <s v="1.1 Contexte et historique de la blockchain"/>
    <s v="R"/>
    <s v="Pertinent"/>
    <n v="0"/>
    <n v="0.15"/>
    <n v="0"/>
  </r>
  <r>
    <x v="1"/>
    <s v="1.1"/>
    <s v="1.1 Contexte et historique de la blockchain"/>
    <s v="R"/>
    <s v="Pertinent"/>
    <n v="0"/>
    <n v="0.15"/>
    <n v="0"/>
  </r>
  <r>
    <x v="2"/>
    <s v="1.1"/>
    <s v="1.1 Contexte et historique de la blockchain"/>
    <s v="R"/>
    <s v="Pertinent"/>
    <n v="0"/>
    <n v="0.15"/>
    <n v="0"/>
  </r>
  <r>
    <x v="3"/>
    <s v="1.1"/>
    <s v="1.1 Contexte et historique de la blockchain"/>
    <s v="R"/>
    <s v="Pertinent"/>
    <n v="0"/>
    <n v="0.15"/>
    <n v="0"/>
  </r>
  <r>
    <x v="4"/>
    <s v="1.1"/>
    <s v="1.1 Contexte et historique de la blockchain"/>
    <s v="R"/>
    <s v="Pertinent"/>
    <n v="0"/>
    <n v="0.15"/>
    <n v="0"/>
  </r>
  <r>
    <x v="0"/>
    <s v="1.2"/>
    <s v="1.2 Architectures de chaînes de blocs"/>
    <s v="R"/>
    <s v="Pertinent"/>
    <n v="0"/>
    <n v="0.15"/>
    <n v="0"/>
  </r>
  <r>
    <x v="1"/>
    <s v="1.2"/>
    <s v="1.2 Architectures de chaînes de blocs"/>
    <s v="R"/>
    <s v="Pertinent"/>
    <n v="0"/>
    <n v="0.15"/>
    <n v="0"/>
  </r>
  <r>
    <x v="2"/>
    <s v="1.2"/>
    <s v="1.2 Architectures de chaînes de blocs"/>
    <s v="R"/>
    <s v="Pertinent"/>
    <n v="0"/>
    <n v="0.15"/>
    <n v="0"/>
  </r>
  <r>
    <x v="3"/>
    <s v="1.2"/>
    <s v="1.2 Architectures de chaînes de blocs"/>
    <s v="R"/>
    <s v="Pertinent"/>
    <n v="0"/>
    <n v="0.15"/>
    <n v="0"/>
  </r>
  <r>
    <x v="4"/>
    <s v="1.2"/>
    <s v="1.2 Architectures de chaînes de blocs"/>
    <s v="R"/>
    <s v="Pertinent"/>
    <n v="0"/>
    <n v="0.15"/>
    <n v="0"/>
  </r>
  <r>
    <x v="0"/>
    <s v="2.1"/>
    <s v="2.1 Blockchain publique vs privée"/>
    <s v="R"/>
    <s v="Pertinent"/>
    <n v="0"/>
    <n v="0.08"/>
    <n v="0"/>
  </r>
  <r>
    <x v="1"/>
    <s v="2.1"/>
    <s v="2.1 Blockchain publique vs privée"/>
    <s v="R"/>
    <s v="Pertinent"/>
    <n v="0"/>
    <n v="0.08"/>
    <n v="0"/>
  </r>
  <r>
    <x v="2"/>
    <s v="2.1"/>
    <s v="2.1 Blockchain publique vs privée"/>
    <s v="M"/>
    <s v="Obligatoire"/>
    <n v="0.08"/>
    <n v="0"/>
    <n v="0"/>
  </r>
  <r>
    <x v="3"/>
    <s v="2.1"/>
    <s v="2.1 Blockchain publique vs privée"/>
    <s v="O"/>
    <s v="Optionnel"/>
    <n v="0"/>
    <n v="0"/>
    <n v="0.08"/>
  </r>
  <r>
    <x v="4"/>
    <s v="2.1"/>
    <s v="2.1 Blockchain publique vs privée"/>
    <s v="O"/>
    <s v="Optionnel"/>
    <n v="0"/>
    <n v="0"/>
    <n v="0.08"/>
  </r>
  <r>
    <x v="0"/>
    <s v="2.2"/>
    <s v="2.2 Blockchain sans autorisation vs avec autorisation"/>
    <s v="R"/>
    <s v="Pertinent"/>
    <n v="0"/>
    <n v="0.08"/>
    <n v="0"/>
  </r>
  <r>
    <x v="1"/>
    <s v="2.2"/>
    <s v="2.2 Blockchain sans autorisation vs avec autorisation"/>
    <s v="R"/>
    <s v="Pertinent"/>
    <n v="0"/>
    <n v="0.08"/>
    <n v="0"/>
  </r>
  <r>
    <x v="2"/>
    <s v="2.2"/>
    <s v="2.2 Blockchain sans autorisation vs avec autorisation"/>
    <s v="M"/>
    <s v="Obligatoire"/>
    <n v="0.08"/>
    <n v="0"/>
    <n v="0"/>
  </r>
  <r>
    <x v="3"/>
    <s v="2.2"/>
    <s v="2.2 Blockchain sans autorisation vs avec autorisation"/>
    <s v="O"/>
    <s v="Optionnel"/>
    <n v="0"/>
    <n v="0"/>
    <n v="0.08"/>
  </r>
  <r>
    <x v="4"/>
    <s v="2.2"/>
    <s v="2.2 Blockchain sans autorisation vs avec autorisation"/>
    <s v="O"/>
    <s v="Optionnel"/>
    <n v="0"/>
    <n v="0"/>
    <n v="0.08"/>
  </r>
  <r>
    <x v="0"/>
    <s v="2.3"/>
    <s v="2.3 Consortium/chaînes de blocs hybrides"/>
    <s v="R"/>
    <s v="Pertinent"/>
    <n v="0"/>
    <n v="0.08"/>
    <n v="0"/>
  </r>
  <r>
    <x v="1"/>
    <s v="2.3"/>
    <s v="2.3 Consortium/chaînes de blocs hybrides"/>
    <s v="R"/>
    <s v="Pertinent"/>
    <n v="0"/>
    <n v="0.08"/>
    <n v="0"/>
  </r>
  <r>
    <x v="2"/>
    <s v="2.3"/>
    <s v="2.3 Consortium/chaînes de blocs hybrides"/>
    <s v="M"/>
    <s v="Obligatoire"/>
    <n v="0.08"/>
    <n v="0"/>
    <n v="0"/>
  </r>
  <r>
    <x v="3"/>
    <s v="2.3"/>
    <s v="2.3 Consortium/chaînes de blocs hybrides"/>
    <s v="O"/>
    <s v="Optionnel"/>
    <n v="0"/>
    <n v="0"/>
    <n v="0.08"/>
  </r>
  <r>
    <x v="4"/>
    <s v="2.3"/>
    <s v="2.3 Consortium/chaînes de blocs hybrides"/>
    <s v="O"/>
    <s v="Optionnel"/>
    <n v="0"/>
    <n v="0"/>
    <n v="0.08"/>
  </r>
  <r>
    <x v="0"/>
    <s v="2.4"/>
    <s v="2.4 Modèles de sécurité (2.4.1 Algorithmes de consensus)"/>
    <s v="O"/>
    <s v="Optionnel"/>
    <n v="0"/>
    <n v="0"/>
    <n v="0.08"/>
  </r>
  <r>
    <x v="1"/>
    <s v="2.4"/>
    <s v="2.4 Modèles de sécurité (2.4.1 Algorithmes de consensus)"/>
    <s v="O"/>
    <s v="Optionnel"/>
    <n v="0"/>
    <n v="0"/>
    <n v="0.08"/>
  </r>
  <r>
    <x v="2"/>
    <s v="2.4"/>
    <s v="2.4 Modèles de sécurité (2.4.1 Algorithmes de consensus)"/>
    <s v="M"/>
    <s v="Obligatoire"/>
    <n v="0.08"/>
    <n v="0"/>
    <n v="0"/>
  </r>
  <r>
    <x v="3"/>
    <s v="2.4"/>
    <s v="2.4 Modèles de sécurité (2.4.1 Algorithmes de consensus)"/>
    <s v="R"/>
    <s v="Pertinent"/>
    <n v="0"/>
    <n v="0.08"/>
    <n v="0"/>
  </r>
  <r>
    <x v="4"/>
    <s v="2.4"/>
    <s v="2.4 Modèles de sécurité (2.4.1 Algorithmes de consensus)"/>
    <s v="O"/>
    <s v="Optionnel"/>
    <n v="0"/>
    <n v="0"/>
    <n v="0.08"/>
  </r>
  <r>
    <x v="0"/>
    <s v="2.5"/>
    <s v="2.5 Contrats intelligents"/>
    <s v="R"/>
    <s v="Pertinent"/>
    <n v="0"/>
    <n v="0.08"/>
    <n v="0"/>
  </r>
  <r>
    <x v="1"/>
    <s v="2.5"/>
    <s v="2.5 Contrats intelligents"/>
    <s v="R"/>
    <s v="Pertinent"/>
    <n v="0"/>
    <n v="0.08"/>
    <n v="0"/>
  </r>
  <r>
    <x v="2"/>
    <s v="2.5"/>
    <s v="2.5 Contrats intelligents"/>
    <s v="M"/>
    <s v="Obligatoire"/>
    <n v="0.08"/>
    <n v="0"/>
    <n v="0"/>
  </r>
  <r>
    <x v="3"/>
    <s v="2.5"/>
    <s v="2.5 Contrats intelligents"/>
    <s v="O"/>
    <s v="Optionnel"/>
    <n v="0"/>
    <n v="0"/>
    <n v="0.08"/>
  </r>
  <r>
    <x v="4"/>
    <s v="2.5"/>
    <s v="2.5 Contrats intelligents"/>
    <s v="O"/>
    <s v="Optionnel"/>
    <n v="0"/>
    <n v="0"/>
    <n v="0.08"/>
  </r>
  <r>
    <x v="0"/>
    <s v="3.1"/>
    <s v="3.1 Infrastructure à clé privée et publique"/>
    <s v="R"/>
    <s v="Pertinent"/>
    <n v="0"/>
    <n v="9.9999999999999992E-2"/>
    <n v="0"/>
  </r>
  <r>
    <x v="1"/>
    <s v="3.1"/>
    <s v="3.1 Infrastructure à clé privée et publique"/>
    <s v="M"/>
    <s v="Obligatoire"/>
    <n v="9.9999999999999992E-2"/>
    <n v="0"/>
    <n v="0"/>
  </r>
  <r>
    <x v="2"/>
    <s v="3.1"/>
    <s v="3.1 Infrastructure à clé privée et publique"/>
    <s v="M"/>
    <s v="Obligatoire"/>
    <n v="9.9999999999999992E-2"/>
    <n v="0"/>
    <n v="0"/>
  </r>
  <r>
    <x v="3"/>
    <s v="3.1"/>
    <s v="3.1 Infrastructure à clé privée et publique"/>
    <s v="M"/>
    <s v="Obligatoire"/>
    <n v="9.9999999999999992E-2"/>
    <n v="0"/>
    <n v="0"/>
  </r>
  <r>
    <x v="4"/>
    <s v="3.1"/>
    <s v="3.1 Infrastructure à clé privée et publique"/>
    <s v="O"/>
    <s v="Optionnel"/>
    <n v="0"/>
    <n v="0"/>
    <n v="9.9999999999999992E-2"/>
  </r>
  <r>
    <x v="0"/>
    <s v="3.2"/>
    <s v="3.2 Portefeuilles logiciels et matériels"/>
    <s v="R"/>
    <s v="Pertinent"/>
    <n v="0"/>
    <n v="9.9999999999999992E-2"/>
    <n v="0"/>
  </r>
  <r>
    <x v="1"/>
    <s v="3.2"/>
    <s v="3.2 Portefeuilles logiciels et matériels"/>
    <s v="M"/>
    <s v="Obligatoire"/>
    <n v="9.9999999999999992E-2"/>
    <n v="0"/>
    <n v="0"/>
  </r>
  <r>
    <x v="2"/>
    <s v="3.2"/>
    <s v="3.2 Portefeuilles logiciels et matériels"/>
    <s v="M"/>
    <s v="Obligatoire"/>
    <n v="9.9999999999999992E-2"/>
    <n v="0"/>
    <n v="0"/>
  </r>
  <r>
    <x v="3"/>
    <s v="3.2"/>
    <s v="3.2 Portefeuilles logiciels et matériels"/>
    <s v="M"/>
    <s v="Obligatoire"/>
    <n v="9.9999999999999992E-2"/>
    <n v="0"/>
    <n v="0"/>
  </r>
  <r>
    <x v="4"/>
    <s v="3.2"/>
    <s v="3.2 Portefeuilles logiciels et matériels"/>
    <s v="O"/>
    <s v="Optionnel"/>
    <n v="0"/>
    <n v="0"/>
    <n v="9.9999999999999992E-2"/>
  </r>
  <r>
    <x v="0"/>
    <s v="3.3"/>
    <s v="3.3 Exemples pratiques"/>
    <s v="R"/>
    <s v="Pertinent"/>
    <n v="0"/>
    <n v="9.9999999999999992E-2"/>
    <n v="0"/>
  </r>
  <r>
    <x v="1"/>
    <s v="3.3"/>
    <s v="3.3 Exemples pratiques"/>
    <s v="R"/>
    <s v="Pertinent"/>
    <n v="0"/>
    <n v="9.9999999999999992E-2"/>
    <n v="0"/>
  </r>
  <r>
    <x v="2"/>
    <s v="3.3"/>
    <s v="3.3 Exemples pratiques"/>
    <s v="R"/>
    <s v="Pertinent"/>
    <n v="0"/>
    <n v="9.9999999999999992E-2"/>
    <n v="0"/>
  </r>
  <r>
    <x v="3"/>
    <s v="3.3"/>
    <s v="3.3 Exemples pratiques"/>
    <s v="R"/>
    <s v="Pertinent"/>
    <n v="0"/>
    <n v="9.9999999999999992E-2"/>
    <n v="0"/>
  </r>
  <r>
    <x v="4"/>
    <s v="3.3"/>
    <s v="3.3 Exemples pratiques"/>
    <s v="O"/>
    <s v="Optionnel"/>
    <n v="0"/>
    <n v="0"/>
    <n v="9.9999999999999992E-2"/>
  </r>
  <r>
    <x v="0"/>
    <s v="4.1"/>
    <s v="4.1 Règles de confidentialité empiriques"/>
    <s v="M"/>
    <s v="Obligatoire"/>
    <n v="9.9999999999999992E-2"/>
    <n v="0"/>
    <n v="0"/>
  </r>
  <r>
    <x v="1"/>
    <s v="4.1"/>
    <s v="4.1 Règles de confidentialité empiriques"/>
    <s v="R"/>
    <s v="Pertinent"/>
    <n v="0"/>
    <n v="9.9999999999999992E-2"/>
    <n v="0"/>
  </r>
  <r>
    <x v="2"/>
    <s v="4.1"/>
    <s v="4.1 Règles de confidentialité empiriques"/>
    <s v="M"/>
    <s v="Obligatoire"/>
    <n v="9.9999999999999992E-2"/>
    <n v="0"/>
    <n v="0"/>
  </r>
  <r>
    <x v="3"/>
    <s v="4.1"/>
    <s v="4.1 Règles de confidentialité empiriques"/>
    <s v="O"/>
    <s v="Optionnel"/>
    <n v="0"/>
    <n v="0"/>
    <n v="9.9999999999999992E-2"/>
  </r>
  <r>
    <x v="4"/>
    <s v="4.1"/>
    <s v="4.1 Règles de confidentialité empiriques"/>
    <s v="O"/>
    <s v="Optionnel"/>
    <n v="0"/>
    <n v="0"/>
    <n v="9.9999999999999992E-2"/>
  </r>
  <r>
    <x v="0"/>
    <s v="4.2"/>
    <s v="4.2 SSI – Identité auto-souveraine"/>
    <s v="M"/>
    <s v="Obligatoire"/>
    <n v="9.9999999999999992E-2"/>
    <n v="0"/>
    <n v="0"/>
  </r>
  <r>
    <x v="1"/>
    <s v="4.2"/>
    <s v="4.2 SSI – Identité auto-souveraine"/>
    <s v="R"/>
    <s v="Pertinent"/>
    <n v="0"/>
    <n v="9.9999999999999992E-2"/>
    <n v="0"/>
  </r>
  <r>
    <x v="2"/>
    <s v="4.2"/>
    <s v="4.2 SSI – Identité auto-souveraine"/>
    <s v="M"/>
    <s v="Obligatoire"/>
    <n v="9.9999999999999992E-2"/>
    <n v="0"/>
    <n v="0"/>
  </r>
  <r>
    <x v="3"/>
    <s v="4.2"/>
    <s v="4.2 SSI – Identité auto-souveraine"/>
    <s v="R"/>
    <s v="Pertinent"/>
    <n v="0"/>
    <n v="9.9999999999999992E-2"/>
    <n v="0"/>
  </r>
  <r>
    <x v="4"/>
    <s v="4.2"/>
    <s v="4.2 SSI – Identité auto-souveraine"/>
    <s v="O"/>
    <s v="Optionnel"/>
    <n v="0"/>
    <n v="0"/>
    <n v="9.9999999999999992E-2"/>
  </r>
  <r>
    <x v="0"/>
    <s v="4.3"/>
    <s v="4.3 Des solutions blockchain respectueuses de la vie privée"/>
    <s v="M"/>
    <s v="Obligatoire"/>
    <n v="9.9999999999999992E-2"/>
    <n v="0"/>
    <n v="0"/>
  </r>
  <r>
    <x v="1"/>
    <s v="4.3"/>
    <s v="4.3 Des solutions blockchain respectueuses de la vie privée"/>
    <s v="R"/>
    <s v="Pertinent"/>
    <n v="0"/>
    <n v="9.9999999999999992E-2"/>
    <n v="0"/>
  </r>
  <r>
    <x v="2"/>
    <s v="4.3"/>
    <s v="4.3 Des solutions blockchain respectueuses de la vie privée"/>
    <s v="M"/>
    <s v="Obligatoire"/>
    <n v="9.9999999999999992E-2"/>
    <n v="0"/>
    <n v="0"/>
  </r>
  <r>
    <x v="3"/>
    <s v="4.3"/>
    <s v="4.3 Des solutions blockchain respectueuses de la vie privée"/>
    <s v="O"/>
    <s v="Optionnel"/>
    <n v="0"/>
    <n v="0"/>
    <n v="9.9999999999999992E-2"/>
  </r>
  <r>
    <x v="4"/>
    <s v="4.3"/>
    <s v="4.3 Des solutions blockchain respectueuses de la vie privée"/>
    <s v="O"/>
    <s v="Optionnel"/>
    <n v="0"/>
    <n v="0"/>
    <n v="9.9999999999999992E-2"/>
  </r>
  <r>
    <x v="0"/>
    <s v="5.1"/>
    <s v="5.1 Crypto-monnaie"/>
    <s v="R"/>
    <s v="Pertinent"/>
    <n v="0"/>
    <n v="0.05"/>
    <n v="0"/>
  </r>
  <r>
    <x v="1"/>
    <s v="5.1"/>
    <s v="5.1 Crypto-monnaie"/>
    <s v="O"/>
    <s v="Optionnel"/>
    <n v="0"/>
    <n v="0"/>
    <n v="0.05"/>
  </r>
  <r>
    <x v="2"/>
    <s v="5.1"/>
    <s v="5.1 Crypto-monnaie"/>
    <s v="R"/>
    <s v="Pertinent"/>
    <n v="0"/>
    <n v="0.05"/>
    <n v="0"/>
  </r>
  <r>
    <x v="3"/>
    <s v="5.1"/>
    <s v="5.1 Crypto-monnaie"/>
    <s v="O"/>
    <s v="Optionnel"/>
    <n v="0"/>
    <n v="0"/>
    <n v="0.05"/>
  </r>
  <r>
    <x v="4"/>
    <s v="5.1"/>
    <s v="5.1 Crypto-monnaie"/>
    <s v="O"/>
    <s v="Optionnel"/>
    <n v="0"/>
    <n v="0"/>
    <n v="0.05"/>
  </r>
  <r>
    <x v="0"/>
    <s v="5.2"/>
    <s v="5.2 Soins de santé"/>
    <s v="O"/>
    <s v="Optionnel"/>
    <n v="0"/>
    <n v="0"/>
    <n v="0.05"/>
  </r>
  <r>
    <x v="1"/>
    <s v="5.2"/>
    <s v="5.2 Soins de santé"/>
    <s v="O"/>
    <s v="Optionnel"/>
    <n v="0"/>
    <n v="0"/>
    <n v="0.05"/>
  </r>
  <r>
    <x v="2"/>
    <s v="5.2"/>
    <s v="5.2 Soins de santé"/>
    <s v="O"/>
    <s v="Optionnel"/>
    <n v="0"/>
    <n v="0"/>
    <n v="0.05"/>
  </r>
  <r>
    <x v="3"/>
    <s v="5.2"/>
    <s v="5.2 Soins de santé"/>
    <s v="O"/>
    <s v="Optionnel"/>
    <n v="0"/>
    <n v="0"/>
    <n v="0.05"/>
  </r>
  <r>
    <x v="4"/>
    <s v="5.2"/>
    <s v="5.2 Soins de santé"/>
    <s v="O"/>
    <s v="Optionnel"/>
    <n v="0"/>
    <n v="0"/>
    <n v="0.05"/>
  </r>
  <r>
    <x v="0"/>
    <s v="5.3"/>
    <s v="5.3 Secteur public"/>
    <s v="O"/>
    <s v="Optionnel"/>
    <n v="0"/>
    <n v="0"/>
    <n v="0.05"/>
  </r>
  <r>
    <x v="1"/>
    <s v="5.3"/>
    <s v="5.3 Secteur public"/>
    <s v="O"/>
    <s v="Optionnel"/>
    <n v="0"/>
    <n v="0"/>
    <n v="0.05"/>
  </r>
  <r>
    <x v="2"/>
    <s v="5.3"/>
    <s v="5.3 Secteur public"/>
    <s v="O"/>
    <s v="Optionnel"/>
    <n v="0"/>
    <n v="0"/>
    <n v="0.05"/>
  </r>
  <r>
    <x v="3"/>
    <s v="5.3"/>
    <s v="5.3 Secteur public"/>
    <s v="O"/>
    <s v="Optionnel"/>
    <n v="0"/>
    <n v="0"/>
    <n v="0.05"/>
  </r>
  <r>
    <x v="4"/>
    <s v="5.3"/>
    <s v="5.3 Secteur public"/>
    <s v="O"/>
    <s v="Optionnel"/>
    <n v="0"/>
    <n v="0"/>
    <n v="0.05"/>
  </r>
  <r>
    <x v="0"/>
    <s v="5.4"/>
    <s v="5.4 Autres domaines"/>
    <s v="O"/>
    <s v="Optionnel"/>
    <n v="0"/>
    <n v="0"/>
    <n v="0.05"/>
  </r>
  <r>
    <x v="1"/>
    <s v="5.4"/>
    <s v="5.4 Autres domaines"/>
    <s v="O"/>
    <s v="Optionnel"/>
    <n v="0"/>
    <n v="0"/>
    <n v="0.05"/>
  </r>
  <r>
    <x v="2"/>
    <s v="5.4"/>
    <s v="5.4 Autres domaines"/>
    <s v="O"/>
    <s v="Optionnel"/>
    <n v="0"/>
    <n v="0"/>
    <n v="0.05"/>
  </r>
  <r>
    <x v="3"/>
    <s v="5.4"/>
    <s v="5.4 Autres domaines"/>
    <s v="O"/>
    <s v="Optionnel"/>
    <n v="0"/>
    <n v="0"/>
    <n v="0.05"/>
  </r>
  <r>
    <x v="4"/>
    <s v="5.4"/>
    <s v="5.4 Autres domaines"/>
    <s v="O"/>
    <s v="Optionnel"/>
    <n v="0"/>
    <n v="0"/>
    <n v="0.05"/>
  </r>
  <r>
    <x v="0"/>
    <s v="6.1"/>
    <s v="6.1 Vérification du certificat/diplôme"/>
    <s v="M"/>
    <s v="Obligatoire"/>
    <n v="0.2"/>
    <n v="0"/>
    <n v="0"/>
  </r>
  <r>
    <x v="1"/>
    <s v="6.1"/>
    <s v="6.1 Vérification du certificat/diplôme"/>
    <s v="M"/>
    <s v="Obligatoire"/>
    <n v="0.2"/>
    <n v="0"/>
    <n v="0"/>
  </r>
  <r>
    <x v="2"/>
    <s v="6.1"/>
    <s v="6.1 Vérification du certificat/diplôme"/>
    <s v="M"/>
    <s v="Obligatoire"/>
    <n v="0.2"/>
    <n v="0"/>
    <n v="0"/>
  </r>
  <r>
    <x v="3"/>
    <s v="6.1"/>
    <s v="6.1 Vérification du certificat/diplôme"/>
    <s v="R"/>
    <s v="Pertinent"/>
    <n v="0"/>
    <n v="0.2"/>
    <n v="0"/>
  </r>
  <r>
    <x v="4"/>
    <s v="6.1"/>
    <s v="6.1 Vérification du certificat/diplôme"/>
    <s v="O"/>
    <s v="Optionnel"/>
    <n v="0"/>
    <n v="0"/>
    <n v="0.2"/>
  </r>
  <r>
    <x v="0"/>
    <s v="6.2"/>
    <s v="6.2 Évaluation et examens des étudiants"/>
    <s v="R"/>
    <s v="Pertinent"/>
    <n v="0"/>
    <n v="0.2"/>
    <n v="0"/>
  </r>
  <r>
    <x v="1"/>
    <s v="6.2"/>
    <s v="6.2 Évaluation et examens des étudiants"/>
    <s v="M"/>
    <s v="Obligatoire"/>
    <n v="0.2"/>
    <n v="0"/>
    <n v="0"/>
  </r>
  <r>
    <x v="2"/>
    <s v="6.2"/>
    <s v="6.2 Évaluation et examens des étudiants"/>
    <s v="M"/>
    <s v="Obligatoire"/>
    <n v="0.2"/>
    <n v="0"/>
    <n v="0"/>
  </r>
  <r>
    <x v="3"/>
    <s v="6.2"/>
    <s v="6.2 Évaluation et examens des étudiants"/>
    <s v="R"/>
    <s v="Pertinent"/>
    <n v="0"/>
    <n v="0.2"/>
    <n v="0"/>
  </r>
  <r>
    <x v="4"/>
    <s v="6.2"/>
    <s v="6.2 Évaluation et examens des étudiants"/>
    <s v="O"/>
    <s v="Optionnel"/>
    <n v="0"/>
    <n v="0"/>
    <n v="0.2"/>
  </r>
  <r>
    <x v="0"/>
    <s v="6.3"/>
    <s v="6.3 Gestion des données"/>
    <s v="R"/>
    <s v="Pertinent"/>
    <n v="0"/>
    <n v="0.2"/>
    <n v="0"/>
  </r>
  <r>
    <x v="1"/>
    <s v="6.3"/>
    <s v="6.3 Gestion des données"/>
    <s v="R"/>
    <s v="Pertinent"/>
    <n v="0"/>
    <n v="0.2"/>
    <n v="0"/>
  </r>
  <r>
    <x v="2"/>
    <s v="6.3"/>
    <s v="6.3 Gestion des données"/>
    <s v="M"/>
    <s v="Obligatoire"/>
    <n v="0.2"/>
    <n v="0"/>
    <n v="0"/>
  </r>
  <r>
    <x v="3"/>
    <s v="6.3"/>
    <s v="6.3 Gestion des données"/>
    <s v="O"/>
    <s v="Optionnel"/>
    <n v="0"/>
    <n v="0"/>
    <n v="0.2"/>
  </r>
  <r>
    <x v="4"/>
    <s v="6.3"/>
    <s v="6.3 Gestion des données"/>
    <s v="O"/>
    <s v="Optionnel"/>
    <n v="0"/>
    <n v="0"/>
    <n v="0.2"/>
  </r>
  <r>
    <x v="0"/>
    <s v="6.4"/>
    <s v="6.4 Admissions"/>
    <s v="M"/>
    <s v="Obligatoire"/>
    <n v="0.2"/>
    <n v="0"/>
    <n v="0"/>
  </r>
  <r>
    <x v="1"/>
    <s v="6.4"/>
    <s v="6.4 Admissions"/>
    <s v="R"/>
    <s v="Pertinent"/>
    <n v="0"/>
    <n v="0.2"/>
    <n v="0"/>
  </r>
  <r>
    <x v="2"/>
    <s v="6.4"/>
    <s v="6.4 Admissions"/>
    <s v="M"/>
    <s v="Obligatoire"/>
    <n v="0.2"/>
    <n v="0"/>
    <n v="0"/>
  </r>
  <r>
    <x v="3"/>
    <s v="6.4"/>
    <s v="6.4 Admissions"/>
    <s v="R"/>
    <s v="Pertinent"/>
    <n v="0"/>
    <n v="0.2"/>
    <n v="0"/>
  </r>
  <r>
    <x v="4"/>
    <s v="6.4"/>
    <s v="6.4 Admissions"/>
    <s v="O"/>
    <s v="Optionnel"/>
    <n v="0"/>
    <n v="0"/>
    <n v="0.2"/>
  </r>
  <r>
    <x v="0"/>
    <s v="6.5"/>
    <s v="6.5 Finances"/>
    <s v="M"/>
    <s v="Obligatoire"/>
    <n v="0.2"/>
    <n v="0"/>
    <n v="0"/>
  </r>
  <r>
    <x v="1"/>
    <s v="6.5"/>
    <s v="6.5 Finances"/>
    <s v="R"/>
    <s v="Pertinent"/>
    <n v="0"/>
    <n v="0.2"/>
    <n v="0"/>
  </r>
  <r>
    <x v="2"/>
    <s v="6.5"/>
    <s v="6.5 Finances"/>
    <s v="M"/>
    <s v="Obligatoire"/>
    <n v="0.2"/>
    <n v="0"/>
    <n v="0"/>
  </r>
  <r>
    <x v="3"/>
    <s v="6.5"/>
    <s v="6.5 Finances"/>
    <s v="M"/>
    <s v="Obligatoire"/>
    <n v="0.2"/>
    <n v="0"/>
    <n v="0"/>
  </r>
  <r>
    <x v="4"/>
    <s v="6.5"/>
    <s v="6.5 Finances"/>
    <s v="O"/>
    <s v="Optionnel"/>
    <n v="0"/>
    <n v="0"/>
    <n v="0.2"/>
  </r>
  <r>
    <x v="0"/>
    <s v="7.1"/>
    <s v="7.1 Impact environnemental"/>
    <s v="R"/>
    <s v="Pertinent"/>
    <n v="0"/>
    <n v="0.1"/>
    <n v="0"/>
  </r>
  <r>
    <x v="1"/>
    <s v="7.1"/>
    <s v="7.1 Impact environnemental"/>
    <s v="R"/>
    <s v="Pertinent"/>
    <n v="0"/>
    <n v="0.1"/>
    <n v="0"/>
  </r>
  <r>
    <x v="2"/>
    <s v="7.1"/>
    <s v="7.1 Impact environnemental"/>
    <s v="R"/>
    <s v="Pertinent"/>
    <n v="0"/>
    <n v="0.1"/>
    <n v="0"/>
  </r>
  <r>
    <x v="3"/>
    <s v="7.1"/>
    <s v="7.1 Impact environnemental"/>
    <s v="O"/>
    <s v="Optionnel"/>
    <n v="0"/>
    <n v="0"/>
    <n v="0.1"/>
  </r>
  <r>
    <x v="4"/>
    <s v="7.1"/>
    <s v="7.1 Impact environnemental"/>
    <s v="O"/>
    <s v="Optionnel"/>
    <n v="0"/>
    <n v="0"/>
    <n v="0.1"/>
  </r>
  <r>
    <x v="0"/>
    <s v="7.2"/>
    <s v="7.2 Maintenabilité"/>
    <s v="R"/>
    <s v="Pertinent"/>
    <n v="0"/>
    <n v="0.1"/>
    <n v="0"/>
  </r>
  <r>
    <x v="1"/>
    <s v="7.2"/>
    <s v="7.2 Maintenabilité"/>
    <s v="R"/>
    <s v="Pertinent"/>
    <n v="0"/>
    <n v="0.1"/>
    <n v="0"/>
  </r>
  <r>
    <x v="2"/>
    <s v="7.2"/>
    <s v="7.2 Maintenabilité"/>
    <s v="M"/>
    <s v="Obligatoire"/>
    <n v="0.1"/>
    <n v="0"/>
    <n v="0"/>
  </r>
  <r>
    <x v="3"/>
    <s v="7.2"/>
    <s v="7.2 Maintenabilité"/>
    <s v="O"/>
    <s v="Optionnel"/>
    <n v="0"/>
    <n v="0"/>
    <n v="0.1"/>
  </r>
  <r>
    <x v="4"/>
    <s v="7.2"/>
    <s v="7.2 Maintenabilité"/>
    <s v="O"/>
    <s v="Optionnel"/>
    <n v="0"/>
    <n v="0"/>
    <n v="0.1"/>
  </r>
  <r>
    <x v="0"/>
    <s v="7.3"/>
    <s v="7.3 Questions réglementaires"/>
    <s v="M"/>
    <s v="Obligatoire"/>
    <n v="0.1"/>
    <n v="0"/>
    <n v="0"/>
  </r>
  <r>
    <x v="1"/>
    <s v="7.3"/>
    <s v="7.3 Questions réglementaires"/>
    <s v="R"/>
    <s v="Pertinent"/>
    <n v="0"/>
    <n v="0.1"/>
    <n v="0"/>
  </r>
  <r>
    <x v="2"/>
    <s v="7.3"/>
    <s v="7.3 Questions réglementaires"/>
    <s v="M"/>
    <s v="Obligatoire"/>
    <n v="0.1"/>
    <n v="0"/>
    <n v="0"/>
  </r>
  <r>
    <x v="3"/>
    <s v="7.3"/>
    <s v="7.3 Questions réglementaires"/>
    <s v="O"/>
    <s v="Optionnel"/>
    <n v="0"/>
    <n v="0"/>
    <n v="0.1"/>
  </r>
  <r>
    <x v="4"/>
    <s v="7.3"/>
    <s v="7.3 Questions réglementaires"/>
    <s v="O"/>
    <s v="Optionnel"/>
    <n v="0"/>
    <n v="0"/>
    <n v="0.1"/>
  </r>
  <r>
    <x v="0"/>
    <s v="7.4"/>
    <s v="7.4 Complexité"/>
    <s v="R"/>
    <s v="Pertinent"/>
    <n v="0"/>
    <n v="0.1"/>
    <n v="0"/>
  </r>
  <r>
    <x v="1"/>
    <s v="7.4"/>
    <s v="7.4 Complexité"/>
    <s v="O"/>
    <s v="Optionnel"/>
    <n v="0"/>
    <n v="0"/>
    <n v="0.1"/>
  </r>
  <r>
    <x v="2"/>
    <s v="7.4"/>
    <s v="7.4 Complexité"/>
    <s v="M"/>
    <s v="Obligatoire"/>
    <n v="0.1"/>
    <n v="0"/>
    <n v="0"/>
  </r>
  <r>
    <x v="3"/>
    <s v="7.4"/>
    <s v="7.4 Complexité"/>
    <s v="O"/>
    <s v="Optionnel"/>
    <n v="0"/>
    <n v="0"/>
    <n v="0.1"/>
  </r>
  <r>
    <x v="4"/>
    <s v="7.4"/>
    <s v="7.4 Complexité"/>
    <s v="O"/>
    <s v="Optionnel"/>
    <n v="0"/>
    <n v="0"/>
    <n v="0.1"/>
  </r>
  <r>
    <x v="0"/>
    <s v="7.5"/>
    <s v="7.5 Interopérabilité et évolutivité"/>
    <s v="R"/>
    <s v="Pertinent"/>
    <n v="0"/>
    <n v="0.1"/>
    <n v="0"/>
  </r>
  <r>
    <x v="1"/>
    <s v="7.5"/>
    <s v="7.5 Interopérabilité et évolutivité"/>
    <s v="O"/>
    <s v="Optionnel"/>
    <n v="0"/>
    <n v="0"/>
    <n v="0.1"/>
  </r>
  <r>
    <x v="2"/>
    <s v="7.5"/>
    <s v="7.5 Interopérabilité et évolutivité"/>
    <s v="M"/>
    <s v="Obligatoire"/>
    <n v="0.1"/>
    <n v="0"/>
    <n v="0"/>
  </r>
  <r>
    <x v="3"/>
    <s v="7.5"/>
    <s v="7.5 Interopérabilité et évolutivité"/>
    <s v="O"/>
    <s v="Optionnel"/>
    <n v="0"/>
    <n v="0"/>
    <n v="0.1"/>
  </r>
  <r>
    <x v="4"/>
    <s v="7.5"/>
    <s v="7.5 Interopérabilité et évolutivité"/>
    <s v="O"/>
    <s v="Optionnel"/>
    <n v="0"/>
    <n v="0"/>
    <n v="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EctsPerType" cacheId="3" applyNumberFormats="0" applyBorderFormats="0" applyFontFormats="0" applyPatternFormats="0" applyAlignmentFormats="0" applyWidthHeightFormats="0" dataCaption="" updatedVersion="8" compact="0" compactData="0">
  <location ref="A3:D10" firstHeaderRow="1" firstDataRow="2" firstDataCol="1"/>
  <pivotFields count="8">
    <pivotField name="GroupName" axis="axisRow" compact="0" outline="0" multipleItemSelectionAllowed="1" showAll="0" sortType="ascending">
      <items count="9">
        <item n="Autre" m="1" x="5"/>
        <item n="Autre2" x="4"/>
        <item n="Etudiant" m="1" x="6"/>
        <item n="Etudiant2" x="3"/>
        <item x="2"/>
        <item x="0"/>
        <item n="Professeur" m="1" x="7"/>
        <item n="Professeur2" x="1"/>
        <item t="default"/>
      </items>
    </pivotField>
    <pivotField name="SectionCode" compact="0" numFmtId="49" outline="0" multipleItemSelectionAllowed="1" showAll="0"/>
    <pivotField name="SectionName" compact="0" outline="0" multipleItemSelectionAllowed="1" showAll="0"/>
    <pivotField name="ImportanceCode" compact="0" outline="0" multipleItemSelectionAllowed="1" showAll="0"/>
    <pivotField name="ImportanceName" compact="0" outline="0" multipleItemSelectionAllowed="1" showAll="0"/>
    <pivotField name="MandatoryECTS" dataField="1" compact="0" numFmtId="2" outline="0" multipleItemSelectionAllowed="1" showAll="0"/>
    <pivotField name="RelevantECTS" dataField="1" compact="0" numFmtId="2" outline="0" multipleItemSelectionAllowed="1" showAll="0"/>
    <pivotField name="OptionalECTS" dataField="1" compact="0" numFmtId="2" outline="0" multipleItemSelectionAllowed="1" showAll="0"/>
  </pivotFields>
  <rowFields count="1">
    <field x="0"/>
  </rowFields>
  <rowItems count="6">
    <i>
      <x v="1"/>
    </i>
    <i>
      <x v="3"/>
    </i>
    <i>
      <x v="4"/>
    </i>
    <i>
      <x v="5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ObligatoireECTS" fld="5" baseField="0"/>
    <dataField name="Soma de PertinentECTS" fld="6" baseField="0"/>
    <dataField name="Soma de OptionnelECTS" fld="7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ses/by-nc-nd/4.0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topLeftCell="A3" workbookViewId="0">
      <selection activeCell="B15" sqref="B15"/>
    </sheetView>
  </sheetViews>
  <sheetFormatPr baseColWidth="10" defaultColWidth="10.08984375" defaultRowHeight="15" customHeight="1"/>
  <cols>
    <col min="1" max="1" width="17.7265625" customWidth="1"/>
    <col min="2" max="2" width="97.26953125" customWidth="1"/>
    <col min="3" max="3" width="8.7265625" customWidth="1"/>
    <col min="4" max="26" width="11" customWidth="1"/>
  </cols>
  <sheetData>
    <row r="1" spans="1:3" ht="15.75" customHeight="1">
      <c r="A1" s="1" t="s">
        <v>67</v>
      </c>
      <c r="B1" s="1" t="s">
        <v>0</v>
      </c>
      <c r="C1" s="1" t="s">
        <v>108</v>
      </c>
    </row>
    <row r="2" spans="1:3" ht="15.75" customHeight="1">
      <c r="A2" s="2" t="s">
        <v>68</v>
      </c>
      <c r="B2" s="2" t="s">
        <v>107</v>
      </c>
      <c r="C2" s="3" t="s">
        <v>1</v>
      </c>
    </row>
    <row r="3" spans="1:3" ht="15.75" customHeight="1">
      <c r="A3" s="2" t="s">
        <v>2</v>
      </c>
      <c r="B3" s="4" t="s">
        <v>69</v>
      </c>
      <c r="C3" s="2" t="s">
        <v>70</v>
      </c>
    </row>
    <row r="4" spans="1:3" ht="15.75" customHeight="1">
      <c r="A4" s="2" t="s">
        <v>71</v>
      </c>
      <c r="B4" s="4" t="s">
        <v>72</v>
      </c>
      <c r="C4" s="2" t="s">
        <v>73</v>
      </c>
    </row>
    <row r="5" spans="1:3" ht="15.75" customHeight="1">
      <c r="A5" s="2" t="s">
        <v>78</v>
      </c>
      <c r="B5" s="4" t="s">
        <v>81</v>
      </c>
      <c r="C5" s="2" t="s">
        <v>74</v>
      </c>
    </row>
    <row r="6" spans="1:3" ht="15.75" customHeight="1">
      <c r="A6" s="2" t="s">
        <v>3</v>
      </c>
      <c r="B6" s="4" t="s">
        <v>82</v>
      </c>
      <c r="C6" s="2" t="s">
        <v>75</v>
      </c>
    </row>
    <row r="7" spans="1:3" ht="15.75" customHeight="1">
      <c r="A7" s="2" t="s">
        <v>79</v>
      </c>
      <c r="B7" s="4" t="s">
        <v>83</v>
      </c>
      <c r="C7" s="2" t="s">
        <v>76</v>
      </c>
    </row>
    <row r="8" spans="1:3" ht="15.75" customHeight="1">
      <c r="A8" s="2" t="s">
        <v>80</v>
      </c>
      <c r="B8" s="4" t="s">
        <v>84</v>
      </c>
      <c r="C8" s="40" t="s">
        <v>74</v>
      </c>
    </row>
    <row r="9" spans="1:3" ht="15.75" customHeight="1">
      <c r="A9" s="2" t="s">
        <v>4</v>
      </c>
      <c r="B9" s="4" t="s">
        <v>85</v>
      </c>
      <c r="C9" s="2" t="s">
        <v>77</v>
      </c>
    </row>
    <row r="10" spans="1:3" ht="15.75" customHeight="1"/>
    <row r="11" spans="1:3" ht="15.75" customHeight="1">
      <c r="A11" s="5" t="s">
        <v>79</v>
      </c>
      <c r="B11" s="41" t="s">
        <v>88</v>
      </c>
    </row>
    <row r="12" spans="1:3" ht="15.75" customHeight="1">
      <c r="A12" s="5" t="s">
        <v>5</v>
      </c>
      <c r="B12" s="41" t="s">
        <v>89</v>
      </c>
    </row>
    <row r="13" spans="1:3" ht="15.75" customHeight="1">
      <c r="A13" s="5" t="s">
        <v>6</v>
      </c>
      <c r="B13" s="6">
        <v>0.3</v>
      </c>
    </row>
    <row r="14" spans="1:3" ht="15.75" customHeight="1">
      <c r="A14" s="7" t="s">
        <v>7</v>
      </c>
      <c r="B14" s="41" t="s">
        <v>90</v>
      </c>
    </row>
    <row r="15" spans="1:3" ht="19.8" customHeight="1">
      <c r="A15" s="5" t="s">
        <v>87</v>
      </c>
      <c r="B15" s="41" t="s">
        <v>170</v>
      </c>
    </row>
    <row r="16" spans="1:3" ht="21">
      <c r="A16" s="5" t="s">
        <v>86</v>
      </c>
      <c r="B16" s="41" t="s">
        <v>91</v>
      </c>
    </row>
    <row r="17" spans="1:2" ht="15.75" customHeight="1"/>
    <row r="18" spans="1:2" ht="15.75" customHeight="1"/>
    <row r="19" spans="1:2" ht="53.25" customHeight="1">
      <c r="A19" s="8" t="s">
        <v>8</v>
      </c>
      <c r="B19" s="2"/>
    </row>
    <row r="20" spans="1:2" ht="15.75" customHeight="1">
      <c r="B20" s="42" t="s">
        <v>92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B3" location="Module!A1" display="The 7 units, including code, name, subject, ECTS, hours" xr:uid="{00000000-0004-0000-0000-000000000000}"/>
    <hyperlink ref="B4" location="Submodule!A1" display="The sections of each unit including code, name, subject, ECTS, hours" xr:uid="{00000000-0004-0000-0000-000001000000}"/>
    <hyperlink ref="B5" location="Group!A1" display="Group of users (target group)" xr:uid="{00000000-0004-0000-0000-000002000000}"/>
    <hyperlink ref="B6" location="Importance!A1" display="Levels of importance" xr:uid="{00000000-0004-0000-0000-000003000000}"/>
    <hyperlink ref="B7" location="Goal!A1" display="What is the default level of importance of each unit section according to the group the user belongs to" xr:uid="{00000000-0004-0000-0000-000004000000}"/>
    <hyperlink ref="B8" location="pivotEctsPerType!A1" display="How many ECTS (hours) are in each of the different importance levels for each group" xr:uid="{00000000-0004-0000-0000-000005000000}"/>
    <hyperlink ref="B9" location="Question!A1" display="Changes to be made to the default level of importance based upon the answers the user gave to the questionnaire" xr:uid="{00000000-0004-0000-0000-000006000000}"/>
    <hyperlink ref="B20" r:id="rId1" display="This work © 2022 by the TRUE Consortium Partners is licensed under Attribution-NonCommercial-NoDerivatives 4.0 International. To view a copy of this license, visit http://creativecommons.org/licenses/by-nc-nd/4.0/" xr:uid="{00000000-0004-0000-0000-000007000000}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>
      <selection activeCell="B12" sqref="B12"/>
    </sheetView>
  </sheetViews>
  <sheetFormatPr baseColWidth="10" defaultColWidth="10.08984375" defaultRowHeight="15" customHeight="1"/>
  <cols>
    <col min="1" max="1" width="8.7265625" customWidth="1"/>
    <col min="2" max="2" width="74.81640625" customWidth="1"/>
    <col min="3" max="3" width="30" customWidth="1"/>
    <col min="4" max="4" width="8.7265625" customWidth="1"/>
    <col min="5" max="5" width="9.36328125" customWidth="1"/>
    <col min="6" max="26" width="11" customWidth="1"/>
  </cols>
  <sheetData>
    <row r="1" spans="1:5" ht="15.75" customHeight="1">
      <c r="A1" s="1" t="s">
        <v>110</v>
      </c>
      <c r="B1" s="1" t="s">
        <v>109</v>
      </c>
      <c r="C1" s="1" t="s">
        <v>111</v>
      </c>
      <c r="D1" s="1" t="s">
        <v>165</v>
      </c>
      <c r="E1" s="1" t="s">
        <v>166</v>
      </c>
    </row>
    <row r="2" spans="1:5" ht="15.75" customHeight="1">
      <c r="A2" s="9">
        <v>1</v>
      </c>
      <c r="B2" s="9" t="s">
        <v>93</v>
      </c>
      <c r="C2" s="9" t="s">
        <v>100</v>
      </c>
      <c r="D2" s="9">
        <v>0.3</v>
      </c>
      <c r="E2" s="9">
        <f t="shared" ref="E2:E8" si="0">D2*25</f>
        <v>7.5</v>
      </c>
    </row>
    <row r="3" spans="1:5" ht="15.75" customHeight="1">
      <c r="A3" s="9">
        <v>2</v>
      </c>
      <c r="B3" s="9" t="s">
        <v>94</v>
      </c>
      <c r="C3" s="9" t="s">
        <v>101</v>
      </c>
      <c r="D3" s="9">
        <v>0.4</v>
      </c>
      <c r="E3" s="9">
        <f t="shared" si="0"/>
        <v>10</v>
      </c>
    </row>
    <row r="4" spans="1:5" ht="15.75" customHeight="1">
      <c r="A4" s="9">
        <v>3</v>
      </c>
      <c r="B4" s="9" t="s">
        <v>95</v>
      </c>
      <c r="C4" s="9" t="s">
        <v>102</v>
      </c>
      <c r="D4" s="9">
        <v>0.3</v>
      </c>
      <c r="E4" s="9">
        <f t="shared" si="0"/>
        <v>7.5</v>
      </c>
    </row>
    <row r="5" spans="1:5" ht="15.75" customHeight="1">
      <c r="A5" s="9">
        <v>4</v>
      </c>
      <c r="B5" s="9" t="s">
        <v>96</v>
      </c>
      <c r="C5" s="9" t="s">
        <v>103</v>
      </c>
      <c r="D5" s="9">
        <v>0.3</v>
      </c>
      <c r="E5" s="9">
        <f t="shared" si="0"/>
        <v>7.5</v>
      </c>
    </row>
    <row r="6" spans="1:5" ht="15.75" customHeight="1">
      <c r="A6" s="9">
        <v>5</v>
      </c>
      <c r="B6" s="9" t="s">
        <v>97</v>
      </c>
      <c r="C6" s="9" t="s">
        <v>104</v>
      </c>
      <c r="D6" s="9">
        <v>0.2</v>
      </c>
      <c r="E6" s="9">
        <f t="shared" si="0"/>
        <v>5</v>
      </c>
    </row>
    <row r="7" spans="1:5" ht="15.75" customHeight="1">
      <c r="A7" s="9">
        <v>6</v>
      </c>
      <c r="B7" s="9" t="s">
        <v>98</v>
      </c>
      <c r="C7" s="9" t="s">
        <v>105</v>
      </c>
      <c r="D7" s="9">
        <v>1</v>
      </c>
      <c r="E7" s="9">
        <f t="shared" si="0"/>
        <v>25</v>
      </c>
    </row>
    <row r="8" spans="1:5" ht="15.75" customHeight="1">
      <c r="A8" s="9">
        <v>7</v>
      </c>
      <c r="B8" s="9" t="s">
        <v>99</v>
      </c>
      <c r="C8" s="9" t="s">
        <v>106</v>
      </c>
      <c r="D8" s="9">
        <v>0.5</v>
      </c>
      <c r="E8" s="9">
        <f t="shared" si="0"/>
        <v>12.5</v>
      </c>
    </row>
    <row r="9" spans="1:5" ht="15.75" customHeight="1">
      <c r="D9" s="10">
        <f t="shared" ref="D9:E9" si="1">SUM(D2:D8)</f>
        <v>3</v>
      </c>
      <c r="E9" s="10">
        <f t="shared" si="1"/>
        <v>75</v>
      </c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>
      <selection activeCell="E32" sqref="E32"/>
    </sheetView>
  </sheetViews>
  <sheetFormatPr baseColWidth="10" defaultColWidth="10.08984375" defaultRowHeight="15" customHeight="1"/>
  <cols>
    <col min="1" max="1" width="8.7265625" customWidth="1"/>
    <col min="2" max="2" width="74.81640625" customWidth="1"/>
    <col min="3" max="3" width="30" customWidth="1"/>
    <col min="4" max="4" width="11.08984375" customWidth="1"/>
    <col min="5" max="5" width="42.26953125" customWidth="1"/>
    <col min="6" max="6" width="11.08984375" customWidth="1"/>
    <col min="7" max="7" width="12" customWidth="1"/>
    <col min="8" max="26" width="11" customWidth="1"/>
  </cols>
  <sheetData>
    <row r="1" spans="1:7" ht="15.75" customHeight="1">
      <c r="A1" s="1" t="s">
        <v>110</v>
      </c>
      <c r="B1" s="1" t="s">
        <v>109</v>
      </c>
      <c r="C1" s="1" t="s">
        <v>111</v>
      </c>
      <c r="D1" s="1" t="s">
        <v>9</v>
      </c>
      <c r="E1" s="1" t="s">
        <v>112</v>
      </c>
      <c r="F1" s="1" t="s">
        <v>11</v>
      </c>
      <c r="G1" s="1" t="s">
        <v>113</v>
      </c>
    </row>
    <row r="2" spans="1:7" ht="15.75" customHeight="1">
      <c r="A2" s="9">
        <v>1</v>
      </c>
      <c r="B2" s="2" t="str">
        <f>VLOOKUP(A2,Module!$A$2:$E$8,2,FALSE)</f>
        <v>Introduction/historique</v>
      </c>
      <c r="C2" s="2" t="str">
        <f>VLOOKUP(A2,Module!$A$2:$E$8,3,FALSE)</f>
        <v>Contexte et histoire de la blockchain</v>
      </c>
      <c r="D2" s="11" t="str">
        <f t="shared" ref="D2:D28" si="0">LEFT(E2,3)</f>
        <v>1.1</v>
      </c>
      <c r="E2" s="9" t="s">
        <v>114</v>
      </c>
      <c r="F2" s="12">
        <f>VLOOKUP(A2,Module!$A$2:$E$8,4,FALSE)/COUNTIF($A$2:$A$28,A2)</f>
        <v>0.15</v>
      </c>
      <c r="G2" s="12">
        <f t="shared" ref="G2:G28" si="1">F2*25</f>
        <v>3.75</v>
      </c>
    </row>
    <row r="3" spans="1:7" ht="15.75" customHeight="1">
      <c r="A3" s="9">
        <v>1</v>
      </c>
      <c r="B3" s="2" t="str">
        <f>VLOOKUP(A3,Module!$A$2:$E$8,2,FALSE)</f>
        <v>Introduction/historique</v>
      </c>
      <c r="C3" s="2" t="str">
        <f>VLOOKUP(A3,Module!$A$2:$E$8,3,FALSE)</f>
        <v>Contexte et histoire de la blockchain</v>
      </c>
      <c r="D3" s="11" t="str">
        <f t="shared" si="0"/>
        <v>1.2</v>
      </c>
      <c r="E3" s="9" t="s">
        <v>115</v>
      </c>
      <c r="F3" s="12">
        <f>VLOOKUP(A3,Module!$A$2:$E$8,4,FALSE)/COUNTIF($A$2:$A$28,A3)</f>
        <v>0.15</v>
      </c>
      <c r="G3" s="12">
        <f t="shared" si="1"/>
        <v>3.75</v>
      </c>
    </row>
    <row r="4" spans="1:7" ht="15.75" customHeight="1">
      <c r="A4" s="9">
        <v>2</v>
      </c>
      <c r="B4" s="2" t="str">
        <f>VLOOKUP(A4,Module!$A$2:$E$8,2,FALSE)</f>
        <v>types, modèles de sécurité, consensus, contrats intelligents</v>
      </c>
      <c r="C4" s="2" t="str">
        <f>VLOOKUP(A4,Module!$A$2:$E$8,3,FALSE)</f>
        <v>Types de chaînes de blocs</v>
      </c>
      <c r="D4" s="11" t="str">
        <f t="shared" si="0"/>
        <v>2.1</v>
      </c>
      <c r="E4" s="9" t="s">
        <v>116</v>
      </c>
      <c r="F4" s="12">
        <f>VLOOKUP(A4,Module!$A$2:$E$8,4,FALSE)/COUNTIF($A$2:$A$28,A4)</f>
        <v>0.08</v>
      </c>
      <c r="G4" s="12">
        <f t="shared" si="1"/>
        <v>2</v>
      </c>
    </row>
    <row r="5" spans="1:7" ht="15.75" customHeight="1">
      <c r="A5" s="9">
        <v>2</v>
      </c>
      <c r="B5" s="2" t="str">
        <f>VLOOKUP(A5,Module!$A$2:$E$8,2,FALSE)</f>
        <v>types, modèles de sécurité, consensus, contrats intelligents</v>
      </c>
      <c r="C5" s="2" t="str">
        <f>VLOOKUP(A5,Module!$A$2:$E$8,3,FALSE)</f>
        <v>Types de chaînes de blocs</v>
      </c>
      <c r="D5" s="11" t="str">
        <f t="shared" si="0"/>
        <v>2.2</v>
      </c>
      <c r="E5" s="9" t="s">
        <v>117</v>
      </c>
      <c r="F5" s="12">
        <f>VLOOKUP(A5,Module!$A$2:$E$8,4,FALSE)/COUNTIF($A$2:$A$28,A5)</f>
        <v>0.08</v>
      </c>
      <c r="G5" s="12">
        <f t="shared" si="1"/>
        <v>2</v>
      </c>
    </row>
    <row r="6" spans="1:7" ht="15.75" customHeight="1">
      <c r="A6" s="9">
        <v>2</v>
      </c>
      <c r="B6" s="2" t="str">
        <f>VLOOKUP(A6,Module!$A$2:$E$8,2,FALSE)</f>
        <v>types, modèles de sécurité, consensus, contrats intelligents</v>
      </c>
      <c r="C6" s="2" t="str">
        <f>VLOOKUP(A6,Module!$A$2:$E$8,3,FALSE)</f>
        <v>Types de chaînes de blocs</v>
      </c>
      <c r="D6" s="11" t="str">
        <f t="shared" si="0"/>
        <v>2.3</v>
      </c>
      <c r="E6" s="9" t="s">
        <v>118</v>
      </c>
      <c r="F6" s="12">
        <f>VLOOKUP(A6,Module!$A$2:$E$8,4,FALSE)/COUNTIF($A$2:$A$28,A6)</f>
        <v>0.08</v>
      </c>
      <c r="G6" s="12">
        <f t="shared" si="1"/>
        <v>2</v>
      </c>
    </row>
    <row r="7" spans="1:7" ht="15.75" customHeight="1">
      <c r="A7" s="9">
        <v>2</v>
      </c>
      <c r="B7" s="2" t="str">
        <f>VLOOKUP(A7,Module!$A$2:$E$8,2,FALSE)</f>
        <v>types, modèles de sécurité, consensus, contrats intelligents</v>
      </c>
      <c r="C7" s="2" t="str">
        <f>VLOOKUP(A7,Module!$A$2:$E$8,3,FALSE)</f>
        <v>Types de chaînes de blocs</v>
      </c>
      <c r="D7" s="11" t="str">
        <f t="shared" si="0"/>
        <v>2.4</v>
      </c>
      <c r="E7" s="9" t="s">
        <v>119</v>
      </c>
      <c r="F7" s="12">
        <f>VLOOKUP(A7,Module!$A$2:$E$8,4,FALSE)/COUNTIF($A$2:$A$28,A7)</f>
        <v>0.08</v>
      </c>
      <c r="G7" s="12">
        <f t="shared" si="1"/>
        <v>2</v>
      </c>
    </row>
    <row r="8" spans="1:7" ht="15.75" customHeight="1">
      <c r="A8" s="9">
        <v>2</v>
      </c>
      <c r="B8" s="2" t="str">
        <f>VLOOKUP(A8,Module!$A$2:$E$8,2,FALSE)</f>
        <v>types, modèles de sécurité, consensus, contrats intelligents</v>
      </c>
      <c r="C8" s="2" t="str">
        <f>VLOOKUP(A8,Module!$A$2:$E$8,3,FALSE)</f>
        <v>Types de chaînes de blocs</v>
      </c>
      <c r="D8" s="11" t="str">
        <f t="shared" si="0"/>
        <v>2.5</v>
      </c>
      <c r="E8" s="9" t="s">
        <v>120</v>
      </c>
      <c r="F8" s="12">
        <f>VLOOKUP(A8,Module!$A$2:$E$8,4,FALSE)/COUNTIF($A$2:$A$28,A8)</f>
        <v>0.08</v>
      </c>
      <c r="G8" s="12">
        <f t="shared" si="1"/>
        <v>2</v>
      </c>
    </row>
    <row r="9" spans="1:7" ht="15.75" customHeight="1">
      <c r="A9" s="9">
        <v>3</v>
      </c>
      <c r="B9" s="2" t="str">
        <f>VLOOKUP(A9,Module!$A$2:$E$8,2,FALSE)</f>
        <v>PKI, portefeuilles logiciels/matériels</v>
      </c>
      <c r="C9" s="2" t="str">
        <f>VLOOKUP(A9,Module!$A$2:$E$8,3,FALSE)</f>
        <v>Portefeuilles et gestion des clés</v>
      </c>
      <c r="D9" s="11" t="str">
        <f t="shared" si="0"/>
        <v>3.1</v>
      </c>
      <c r="E9" s="9" t="s">
        <v>121</v>
      </c>
      <c r="F9" s="12">
        <f>VLOOKUP(A9,Module!$A$2:$E$8,4,FALSE)/COUNTIF($A$2:$A$28,A9)</f>
        <v>9.9999999999999992E-2</v>
      </c>
      <c r="G9" s="12">
        <f t="shared" si="1"/>
        <v>2.5</v>
      </c>
    </row>
    <row r="10" spans="1:7" ht="15.75" customHeight="1">
      <c r="A10" s="9">
        <v>3</v>
      </c>
      <c r="B10" s="2" t="str">
        <f>VLOOKUP(A10,Module!$A$2:$E$8,2,FALSE)</f>
        <v>PKI, portefeuilles logiciels/matériels</v>
      </c>
      <c r="C10" s="2" t="str">
        <f>VLOOKUP(A10,Module!$A$2:$E$8,3,FALSE)</f>
        <v>Portefeuilles et gestion des clés</v>
      </c>
      <c r="D10" s="11" t="str">
        <f t="shared" si="0"/>
        <v>3.2</v>
      </c>
      <c r="E10" s="9" t="s">
        <v>122</v>
      </c>
      <c r="F10" s="12">
        <f>VLOOKUP(A10,Module!$A$2:$E$8,4,FALSE)/COUNTIF($A$2:$A$28,A10)</f>
        <v>9.9999999999999992E-2</v>
      </c>
      <c r="G10" s="12">
        <f t="shared" si="1"/>
        <v>2.5</v>
      </c>
    </row>
    <row r="11" spans="1:7" ht="15.75" customHeight="1">
      <c r="A11" s="9">
        <v>3</v>
      </c>
      <c r="B11" s="2" t="str">
        <f>VLOOKUP(A11,Module!$A$2:$E$8,2,FALSE)</f>
        <v>PKI, portefeuilles logiciels/matériels</v>
      </c>
      <c r="C11" s="2" t="str">
        <f>VLOOKUP(A11,Module!$A$2:$E$8,3,FALSE)</f>
        <v>Portefeuilles et gestion des clés</v>
      </c>
      <c r="D11" s="11" t="str">
        <f t="shared" si="0"/>
        <v>3.3</v>
      </c>
      <c r="E11" s="9" t="s">
        <v>123</v>
      </c>
      <c r="F11" s="12">
        <f>VLOOKUP(A11,Module!$A$2:$E$8,4,FALSE)/COUNTIF($A$2:$A$28,A11)</f>
        <v>9.9999999999999992E-2</v>
      </c>
      <c r="G11" s="12">
        <f t="shared" si="1"/>
        <v>2.5</v>
      </c>
    </row>
    <row r="12" spans="1:7" ht="15.75" customHeight="1">
      <c r="A12" s="9">
        <v>4</v>
      </c>
      <c r="B12" s="2" t="str">
        <f>VLOOKUP(A12,Module!$A$2:$E$8,2,FALSE)</f>
        <v>vie privée, identité souveraine</v>
      </c>
      <c r="C12" s="2" t="str">
        <f>VLOOKUP(A12,Module!$A$2:$E$8,3,FALSE)</f>
        <v>Considérations relatives à la confidentialité</v>
      </c>
      <c r="D12" s="11" t="str">
        <f t="shared" si="0"/>
        <v>4.1</v>
      </c>
      <c r="E12" s="9" t="s">
        <v>124</v>
      </c>
      <c r="F12" s="12">
        <f>VLOOKUP(A12,Module!$A$2:$E$8,4,FALSE)/COUNTIF($A$2:$A$28,A12)</f>
        <v>9.9999999999999992E-2</v>
      </c>
      <c r="G12" s="12">
        <f t="shared" si="1"/>
        <v>2.5</v>
      </c>
    </row>
    <row r="13" spans="1:7" ht="15.75" customHeight="1">
      <c r="A13" s="9">
        <v>4</v>
      </c>
      <c r="B13" s="2" t="str">
        <f>VLOOKUP(A13,Module!$A$2:$E$8,2,FALSE)</f>
        <v>vie privée, identité souveraine</v>
      </c>
      <c r="C13" s="2" t="str">
        <f>VLOOKUP(A13,Module!$A$2:$E$8,3,FALSE)</f>
        <v>Considérations relatives à la confidentialité</v>
      </c>
      <c r="D13" s="11" t="str">
        <f t="shared" si="0"/>
        <v>4.2</v>
      </c>
      <c r="E13" s="9" t="s">
        <v>125</v>
      </c>
      <c r="F13" s="12">
        <f>VLOOKUP(A13,Module!$A$2:$E$8,4,FALSE)/COUNTIF($A$2:$A$28,A13)</f>
        <v>9.9999999999999992E-2</v>
      </c>
      <c r="G13" s="12">
        <f t="shared" si="1"/>
        <v>2.5</v>
      </c>
    </row>
    <row r="14" spans="1:7" ht="15.75" customHeight="1">
      <c r="A14" s="9">
        <v>4</v>
      </c>
      <c r="B14" s="2" t="str">
        <f>VLOOKUP(A14,Module!$A$2:$E$8,2,FALSE)</f>
        <v>vie privée, identité souveraine</v>
      </c>
      <c r="C14" s="2" t="str">
        <f>VLOOKUP(A14,Module!$A$2:$E$8,3,FALSE)</f>
        <v>Considérations relatives à la confidentialité</v>
      </c>
      <c r="D14" s="11" t="str">
        <f t="shared" si="0"/>
        <v>4.3</v>
      </c>
      <c r="E14" s="9" t="s">
        <v>126</v>
      </c>
      <c r="F14" s="12">
        <f>VLOOKUP(A14,Module!$A$2:$E$8,4,FALSE)/COUNTIF($A$2:$A$28,A14)</f>
        <v>9.9999999999999992E-2</v>
      </c>
      <c r="G14" s="12">
        <f t="shared" si="1"/>
        <v>2.5</v>
      </c>
    </row>
    <row r="15" spans="1:7" ht="15.75" customHeight="1">
      <c r="A15" s="9">
        <v>5</v>
      </c>
      <c r="B15" s="2" t="str">
        <f>VLOOKUP(A15,Module!$A$2:$E$8,2,FALSE)</f>
        <v>crypto, santé, secteur public, autres domaines</v>
      </c>
      <c r="C15" s="2" t="str">
        <f>VLOOKUP(A15,Module!$A$2:$E$8,3,FALSE)</f>
        <v>Exemples de domaines d'application</v>
      </c>
      <c r="D15" s="11" t="str">
        <f t="shared" si="0"/>
        <v>5.1</v>
      </c>
      <c r="E15" s="9" t="s">
        <v>127</v>
      </c>
      <c r="F15" s="12">
        <f>VLOOKUP(A15,Module!$A$2:$E$8,4,FALSE)/COUNTIF($A$2:$A$28,A15)</f>
        <v>0.05</v>
      </c>
      <c r="G15" s="12">
        <f t="shared" si="1"/>
        <v>1.25</v>
      </c>
    </row>
    <row r="16" spans="1:7" ht="15.75" customHeight="1">
      <c r="A16" s="9">
        <v>5</v>
      </c>
      <c r="B16" s="2" t="str">
        <f>VLOOKUP(A16,Module!$A$2:$E$8,2,FALSE)</f>
        <v>crypto, santé, secteur public, autres domaines</v>
      </c>
      <c r="C16" s="2" t="str">
        <f>VLOOKUP(A16,Module!$A$2:$E$8,3,FALSE)</f>
        <v>Exemples de domaines d'application</v>
      </c>
      <c r="D16" s="11" t="str">
        <f t="shared" si="0"/>
        <v>5.2</v>
      </c>
      <c r="E16" s="9" t="s">
        <v>128</v>
      </c>
      <c r="F16" s="12">
        <f>VLOOKUP(A16,Module!$A$2:$E$8,4,FALSE)/COUNTIF($A$2:$A$28,A16)</f>
        <v>0.05</v>
      </c>
      <c r="G16" s="12">
        <f t="shared" si="1"/>
        <v>1.25</v>
      </c>
    </row>
    <row r="17" spans="1:7" ht="15.75" customHeight="1">
      <c r="A17" s="9">
        <v>5</v>
      </c>
      <c r="B17" s="2" t="str">
        <f>VLOOKUP(A17,Module!$A$2:$E$8,2,FALSE)</f>
        <v>crypto, santé, secteur public, autres domaines</v>
      </c>
      <c r="C17" s="2" t="str">
        <f>VLOOKUP(A17,Module!$A$2:$E$8,3,FALSE)</f>
        <v>Exemples de domaines d'application</v>
      </c>
      <c r="D17" s="11" t="str">
        <f t="shared" si="0"/>
        <v>5.3</v>
      </c>
      <c r="E17" s="9" t="s">
        <v>129</v>
      </c>
      <c r="F17" s="12">
        <f>VLOOKUP(A17,Module!$A$2:$E$8,4,FALSE)/COUNTIF($A$2:$A$28,A17)</f>
        <v>0.05</v>
      </c>
      <c r="G17" s="12">
        <f t="shared" si="1"/>
        <v>1.25</v>
      </c>
    </row>
    <row r="18" spans="1:7" ht="15.75" customHeight="1">
      <c r="A18" s="9">
        <v>5</v>
      </c>
      <c r="B18" s="2" t="str">
        <f>VLOOKUP(A18,Module!$A$2:$E$8,2,FALSE)</f>
        <v>crypto, santé, secteur public, autres domaines</v>
      </c>
      <c r="C18" s="2" t="str">
        <f>VLOOKUP(A18,Module!$A$2:$E$8,3,FALSE)</f>
        <v>Exemples de domaines d'application</v>
      </c>
      <c r="D18" s="11" t="str">
        <f t="shared" si="0"/>
        <v>5.4</v>
      </c>
      <c r="E18" s="9" t="s">
        <v>130</v>
      </c>
      <c r="F18" s="12">
        <f>VLOOKUP(A18,Module!$A$2:$E$8,4,FALSE)/COUNTIF($A$2:$A$28,A18)</f>
        <v>0.05</v>
      </c>
      <c r="G18" s="12">
        <f t="shared" si="1"/>
        <v>1.25</v>
      </c>
    </row>
    <row r="19" spans="1:7" ht="15.75" customHeight="1">
      <c r="A19" s="9">
        <v>6</v>
      </c>
      <c r="B19" s="2" t="str">
        <f>VLOOKUP(A19,Module!$A$2:$E$8,2,FALSE)</f>
        <v>dans l'éducation</v>
      </c>
      <c r="C19" s="2" t="str">
        <f>VLOOKUP(A19,Module!$A$2:$E$8,3,FALSE)</f>
        <v>Blockchain dans l'éducation</v>
      </c>
      <c r="D19" s="11" t="str">
        <f t="shared" si="0"/>
        <v>6.1</v>
      </c>
      <c r="E19" s="9" t="s">
        <v>131</v>
      </c>
      <c r="F19" s="12">
        <f>VLOOKUP(A19,Module!$A$2:$E$8,4,FALSE)/COUNTIF($A$2:$A$28,A19)</f>
        <v>0.2</v>
      </c>
      <c r="G19" s="12">
        <f t="shared" si="1"/>
        <v>5</v>
      </c>
    </row>
    <row r="20" spans="1:7" ht="15.75" customHeight="1">
      <c r="A20" s="9">
        <v>6</v>
      </c>
      <c r="B20" s="2" t="str">
        <f>VLOOKUP(A20,Module!$A$2:$E$8,2,FALSE)</f>
        <v>dans l'éducation</v>
      </c>
      <c r="C20" s="2" t="str">
        <f>VLOOKUP(A20,Module!$A$2:$E$8,3,FALSE)</f>
        <v>Blockchain dans l'éducation</v>
      </c>
      <c r="D20" s="11" t="str">
        <f t="shared" si="0"/>
        <v>6.2</v>
      </c>
      <c r="E20" s="9" t="s">
        <v>132</v>
      </c>
      <c r="F20" s="12">
        <f>VLOOKUP(A20,Module!$A$2:$E$8,4,FALSE)/COUNTIF($A$2:$A$28,A20)</f>
        <v>0.2</v>
      </c>
      <c r="G20" s="12">
        <f t="shared" si="1"/>
        <v>5</v>
      </c>
    </row>
    <row r="21" spans="1:7" ht="15.75" customHeight="1">
      <c r="A21" s="9">
        <v>6</v>
      </c>
      <c r="B21" s="2" t="str">
        <f>VLOOKUP(A21,Module!$A$2:$E$8,2,FALSE)</f>
        <v>dans l'éducation</v>
      </c>
      <c r="C21" s="2" t="str">
        <f>VLOOKUP(A21,Module!$A$2:$E$8,3,FALSE)</f>
        <v>Blockchain dans l'éducation</v>
      </c>
      <c r="D21" s="11" t="str">
        <f t="shared" si="0"/>
        <v>6.3</v>
      </c>
      <c r="E21" s="9" t="s">
        <v>133</v>
      </c>
      <c r="F21" s="12">
        <f>VLOOKUP(A21,Module!$A$2:$E$8,4,FALSE)/COUNTIF($A$2:$A$28,A21)</f>
        <v>0.2</v>
      </c>
      <c r="G21" s="12">
        <f t="shared" si="1"/>
        <v>5</v>
      </c>
    </row>
    <row r="22" spans="1:7" ht="15.75" customHeight="1">
      <c r="A22" s="9">
        <v>6</v>
      </c>
      <c r="B22" s="2" t="str">
        <f>VLOOKUP(A22,Module!$A$2:$E$8,2,FALSE)</f>
        <v>dans l'éducation</v>
      </c>
      <c r="C22" s="2" t="str">
        <f>VLOOKUP(A22,Module!$A$2:$E$8,3,FALSE)</f>
        <v>Blockchain dans l'éducation</v>
      </c>
      <c r="D22" s="11" t="str">
        <f t="shared" si="0"/>
        <v>6.4</v>
      </c>
      <c r="E22" s="9" t="s">
        <v>12</v>
      </c>
      <c r="F22" s="12">
        <f>VLOOKUP(A22,Module!$A$2:$E$8,4,FALSE)/COUNTIF($A$2:$A$28,A22)</f>
        <v>0.2</v>
      </c>
      <c r="G22" s="12">
        <f t="shared" si="1"/>
        <v>5</v>
      </c>
    </row>
    <row r="23" spans="1:7" ht="15.75" customHeight="1">
      <c r="A23" s="9">
        <v>6</v>
      </c>
      <c r="B23" s="2" t="str">
        <f>VLOOKUP(A23,Module!$A$2:$E$8,2,FALSE)</f>
        <v>dans l'éducation</v>
      </c>
      <c r="C23" s="2" t="str">
        <f>VLOOKUP(A23,Module!$A$2:$E$8,3,FALSE)</f>
        <v>Blockchain dans l'éducation</v>
      </c>
      <c r="D23" s="11" t="str">
        <f t="shared" si="0"/>
        <v>6.5</v>
      </c>
      <c r="E23" s="9" t="s">
        <v>134</v>
      </c>
      <c r="F23" s="12">
        <f>VLOOKUP(A23,Module!$A$2:$E$8,4,FALSE)/COUNTIF($A$2:$A$28,A23)</f>
        <v>0.2</v>
      </c>
      <c r="G23" s="12">
        <f t="shared" si="1"/>
        <v>5</v>
      </c>
    </row>
    <row r="24" spans="1:7" ht="15.75" customHeight="1">
      <c r="A24" s="9">
        <v>7</v>
      </c>
      <c r="B24" s="2" t="str">
        <f>VLOOKUP(A24,Module!$A$2:$E$8,2,FALSE)</f>
        <v>impact sur l'environnement, maintenabilité, évolutivité, réglementation, complexité, interopérabilité</v>
      </c>
      <c r="C24" s="2" t="str">
        <f>VLOOKUP(A24,Module!$A$2:$E$8,3,FALSE)</f>
        <v>Potentiel et limites</v>
      </c>
      <c r="D24" s="11" t="str">
        <f t="shared" si="0"/>
        <v>7.1</v>
      </c>
      <c r="E24" s="9" t="s">
        <v>135</v>
      </c>
      <c r="F24" s="12">
        <f>VLOOKUP(A24,Module!$A$2:$E$8,4,FALSE)/COUNTIF($A$2:$A$28,A24)</f>
        <v>0.1</v>
      </c>
      <c r="G24" s="12">
        <f t="shared" si="1"/>
        <v>2.5</v>
      </c>
    </row>
    <row r="25" spans="1:7" ht="15.75" customHeight="1">
      <c r="A25" s="9">
        <v>7</v>
      </c>
      <c r="B25" s="2" t="str">
        <f>VLOOKUP(A25,Module!$A$2:$E$8,2,FALSE)</f>
        <v>impact sur l'environnement, maintenabilité, évolutivité, réglementation, complexité, interopérabilité</v>
      </c>
      <c r="C25" s="2" t="str">
        <f>VLOOKUP(A25,Module!$A$2:$E$8,3,FALSE)</f>
        <v>Potentiel et limites</v>
      </c>
      <c r="D25" s="11" t="str">
        <f t="shared" si="0"/>
        <v>7.2</v>
      </c>
      <c r="E25" s="9" t="s">
        <v>136</v>
      </c>
      <c r="F25" s="12">
        <f>VLOOKUP(A25,Module!$A$2:$E$8,4,FALSE)/COUNTIF($A$2:$A$28,A25)</f>
        <v>0.1</v>
      </c>
      <c r="G25" s="12">
        <f t="shared" si="1"/>
        <v>2.5</v>
      </c>
    </row>
    <row r="26" spans="1:7" ht="15.75" customHeight="1">
      <c r="A26" s="9">
        <v>7</v>
      </c>
      <c r="B26" s="2" t="str">
        <f>VLOOKUP(A26,Module!$A$2:$E$8,2,FALSE)</f>
        <v>impact sur l'environnement, maintenabilité, évolutivité, réglementation, complexité, interopérabilité</v>
      </c>
      <c r="C26" s="2" t="str">
        <f>VLOOKUP(A26,Module!$A$2:$E$8,3,FALSE)</f>
        <v>Potentiel et limites</v>
      </c>
      <c r="D26" s="11" t="str">
        <f t="shared" si="0"/>
        <v>7.3</v>
      </c>
      <c r="E26" s="9" t="s">
        <v>137</v>
      </c>
      <c r="F26" s="12">
        <f>VLOOKUP(A26,Module!$A$2:$E$8,4,FALSE)/COUNTIF($A$2:$A$28,A26)</f>
        <v>0.1</v>
      </c>
      <c r="G26" s="12">
        <f t="shared" si="1"/>
        <v>2.5</v>
      </c>
    </row>
    <row r="27" spans="1:7" ht="15.75" customHeight="1">
      <c r="A27" s="9">
        <v>7</v>
      </c>
      <c r="B27" s="2" t="str">
        <f>VLOOKUP(A27,Module!$A$2:$E$8,2,FALSE)</f>
        <v>impact sur l'environnement, maintenabilité, évolutivité, réglementation, complexité, interopérabilité</v>
      </c>
      <c r="C27" s="2" t="str">
        <f>VLOOKUP(A27,Module!$A$2:$E$8,3,FALSE)</f>
        <v>Potentiel et limites</v>
      </c>
      <c r="D27" s="11" t="str">
        <f t="shared" si="0"/>
        <v>7.4</v>
      </c>
      <c r="E27" s="9" t="s">
        <v>138</v>
      </c>
      <c r="F27" s="12">
        <f>VLOOKUP(A27,Module!$A$2:$E$8,4,FALSE)/COUNTIF($A$2:$A$28,A27)</f>
        <v>0.1</v>
      </c>
      <c r="G27" s="12">
        <f t="shared" si="1"/>
        <v>2.5</v>
      </c>
    </row>
    <row r="28" spans="1:7" ht="15.75" customHeight="1">
      <c r="A28" s="9">
        <v>7</v>
      </c>
      <c r="B28" s="2" t="str">
        <f>VLOOKUP(A28,Module!$A$2:$E$8,2,FALSE)</f>
        <v>impact sur l'environnement, maintenabilité, évolutivité, réglementation, complexité, interopérabilité</v>
      </c>
      <c r="C28" s="2" t="str">
        <f>VLOOKUP(A28,Module!$A$2:$E$8,3,FALSE)</f>
        <v>Potentiel et limites</v>
      </c>
      <c r="D28" s="11" t="str">
        <f t="shared" si="0"/>
        <v>7.5</v>
      </c>
      <c r="E28" s="9" t="s">
        <v>139</v>
      </c>
      <c r="F28" s="12">
        <f>VLOOKUP(A28,Module!$A$2:$E$8,4,FALSE)/COUNTIF($A$2:$A$28,A28)</f>
        <v>0.1</v>
      </c>
      <c r="G28" s="12">
        <f t="shared" si="1"/>
        <v>2.5</v>
      </c>
    </row>
    <row r="29" spans="1:7" ht="15.75" customHeight="1">
      <c r="F29" s="10">
        <f t="shared" ref="F29:G29" si="2">SUM(F2:F28)</f>
        <v>3.0000000000000009</v>
      </c>
      <c r="G29" s="10">
        <f t="shared" si="2"/>
        <v>75</v>
      </c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0"/>
  <sheetViews>
    <sheetView workbookViewId="0">
      <selection activeCell="C10" sqref="C10"/>
    </sheetView>
  </sheetViews>
  <sheetFormatPr baseColWidth="10" defaultColWidth="10.08984375" defaultRowHeight="15" customHeight="1"/>
  <cols>
    <col min="1" max="1" width="11.1796875" customWidth="1"/>
    <col min="2" max="2" width="12.08984375" customWidth="1"/>
    <col min="3" max="26" width="11" customWidth="1"/>
  </cols>
  <sheetData>
    <row r="1" spans="1:2" ht="15.75" customHeight="1">
      <c r="A1" s="2" t="s">
        <v>141</v>
      </c>
      <c r="B1" s="2" t="s">
        <v>140</v>
      </c>
    </row>
    <row r="2" spans="1:2" ht="15.75" customHeight="1">
      <c r="A2" s="9" t="s">
        <v>15</v>
      </c>
      <c r="B2" s="9" t="s">
        <v>16</v>
      </c>
    </row>
    <row r="3" spans="1:2" ht="15.75" customHeight="1">
      <c r="A3" s="9" t="s">
        <v>17</v>
      </c>
      <c r="B3" s="9" t="s">
        <v>142</v>
      </c>
    </row>
    <row r="4" spans="1:2" ht="15.75" customHeight="1">
      <c r="A4" s="9" t="s">
        <v>18</v>
      </c>
      <c r="B4" s="9" t="s">
        <v>18</v>
      </c>
    </row>
    <row r="5" spans="1:2" ht="15.75" customHeight="1">
      <c r="A5" s="9" t="s">
        <v>19</v>
      </c>
      <c r="B5" s="9" t="s">
        <v>143</v>
      </c>
    </row>
    <row r="6" spans="1:2" ht="15.75" customHeight="1">
      <c r="A6" s="9" t="s">
        <v>20</v>
      </c>
      <c r="B6" s="9" t="s">
        <v>144</v>
      </c>
    </row>
    <row r="7" spans="1:2" ht="15.75" customHeight="1"/>
    <row r="8" spans="1:2" ht="15.75" customHeight="1"/>
    <row r="9" spans="1:2" ht="15.75" customHeight="1"/>
    <row r="10" spans="1:2" ht="15.75" customHeight="1"/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00"/>
  <sheetViews>
    <sheetView workbookViewId="0">
      <selection activeCell="B8" sqref="B8"/>
    </sheetView>
  </sheetViews>
  <sheetFormatPr baseColWidth="10" defaultColWidth="10.08984375" defaultRowHeight="15" customHeight="1"/>
  <cols>
    <col min="1" max="1" width="14.36328125" customWidth="1"/>
    <col min="2" max="2" width="15.36328125" customWidth="1"/>
    <col min="3" max="26" width="11" customWidth="1"/>
  </cols>
  <sheetData>
    <row r="1" spans="1:2" ht="15.75" customHeight="1">
      <c r="A1" s="1" t="s">
        <v>21</v>
      </c>
      <c r="B1" s="1" t="s">
        <v>22</v>
      </c>
    </row>
    <row r="2" spans="1:2" ht="15.75" customHeight="1">
      <c r="A2" s="9" t="s">
        <v>23</v>
      </c>
      <c r="B2" s="9" t="s">
        <v>145</v>
      </c>
    </row>
    <row r="3" spans="1:2" ht="15.75" customHeight="1">
      <c r="A3" s="9" t="s">
        <v>24</v>
      </c>
      <c r="B3" s="9" t="s">
        <v>146</v>
      </c>
    </row>
    <row r="4" spans="1:2" ht="15.75" customHeight="1">
      <c r="A4" s="9" t="s">
        <v>26</v>
      </c>
      <c r="B4" s="9" t="s">
        <v>147</v>
      </c>
    </row>
    <row r="5" spans="1:2" ht="15.75" customHeight="1"/>
    <row r="6" spans="1:2" ht="15.75" customHeight="1"/>
    <row r="7" spans="1:2" ht="15.75" customHeight="1"/>
    <row r="8" spans="1:2" ht="15.75" customHeight="1"/>
    <row r="9" spans="1:2" ht="15.75" customHeight="1"/>
    <row r="10" spans="1:2" ht="15.75" customHeight="1"/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/>
  </sheetViews>
  <sheetFormatPr baseColWidth="10" defaultColWidth="10.08984375" defaultRowHeight="15" customHeight="1"/>
  <cols>
    <col min="1" max="1" width="12.7265625" customWidth="1"/>
    <col min="2" max="3" width="13.7265625" customWidth="1"/>
    <col min="4" max="4" width="42.26953125" customWidth="1"/>
    <col min="5" max="5" width="17" customWidth="1"/>
    <col min="6" max="6" width="18" customWidth="1"/>
    <col min="7" max="7" width="16.7265625" customWidth="1"/>
    <col min="8" max="8" width="15" customWidth="1"/>
    <col min="9" max="9" width="14.7265625" customWidth="1"/>
    <col min="10" max="26" width="11" customWidth="1"/>
  </cols>
  <sheetData>
    <row r="1" spans="1:9" ht="15.75" customHeight="1">
      <c r="A1" s="1" t="s">
        <v>13</v>
      </c>
      <c r="B1" s="1" t="s">
        <v>14</v>
      </c>
      <c r="C1" s="1" t="s">
        <v>9</v>
      </c>
      <c r="D1" s="1" t="s">
        <v>10</v>
      </c>
      <c r="E1" s="1" t="s">
        <v>21</v>
      </c>
      <c r="F1" s="1" t="s">
        <v>22</v>
      </c>
      <c r="G1" s="1" t="s">
        <v>27</v>
      </c>
      <c r="H1" s="1" t="s">
        <v>28</v>
      </c>
      <c r="I1" s="1" t="s">
        <v>29</v>
      </c>
    </row>
    <row r="2" spans="1:9" ht="15.75" customHeight="1">
      <c r="A2" s="13" t="str">
        <f>Groupe!$A$2</f>
        <v>MG</v>
      </c>
      <c r="B2" s="14" t="str">
        <f>VLOOKUP(A2,Groupe!$A$2:$B$6,2,FALSE)</f>
        <v>Management</v>
      </c>
      <c r="C2" s="15" t="s">
        <v>30</v>
      </c>
      <c r="D2" s="14" t="str">
        <f>VLOOKUP(C2,'Sous-Module'!$D$2:$E$28,2,FALSE)</f>
        <v>1.1 Contexte et historique de la blockchain</v>
      </c>
      <c r="E2" s="16" t="s">
        <v>24</v>
      </c>
      <c r="F2" s="17" t="str">
        <f>VLOOKUP(E2,Importance!$A$2:$B$4,2,FALSE)</f>
        <v>Pertinent</v>
      </c>
      <c r="G2" s="12">
        <f>VLOOKUP(D2,'Sous-Module'!$E$2:$G$28,2,FALSE)*IF(E2="M", 1, 0)</f>
        <v>0</v>
      </c>
      <c r="H2" s="12">
        <f>VLOOKUP(D2,'Sous-Module'!$E$2:$G$28,2,FALSE)*IF(E2="R", 1, 0)</f>
        <v>0.15</v>
      </c>
      <c r="I2" s="12">
        <f>VLOOKUP(D2,'Sous-Module'!$E$2:$G$28,2,FALSE)*IF(E2="O", 1, 0)</f>
        <v>0</v>
      </c>
    </row>
    <row r="3" spans="1:9" ht="15.75" customHeight="1">
      <c r="A3" s="18" t="str">
        <f>Groupe!$A$3</f>
        <v>TE</v>
      </c>
      <c r="B3" s="19" t="str">
        <f>VLOOKUP(A3,Groupe!$A$2:$B$6,2,FALSE)</f>
        <v>Professeur</v>
      </c>
      <c r="C3" s="11" t="str">
        <f t="shared" ref="C3:C6" si="0">C2</f>
        <v>1.1</v>
      </c>
      <c r="D3" s="19" t="str">
        <f>VLOOKUP(C3,'Sous-Module'!$D$2:$E$28,2,FALSE)</f>
        <v>1.1 Contexte et historique de la blockchain</v>
      </c>
      <c r="E3" s="9" t="s">
        <v>24</v>
      </c>
      <c r="F3" s="20" t="str">
        <f>VLOOKUP(E3,Importance!$A$2:$B$4,2,FALSE)</f>
        <v>Pertinent</v>
      </c>
      <c r="G3" s="12">
        <f>VLOOKUP(D3,'Sous-Module'!$E$2:$G$28,2,FALSE)*IF(E3="M", 1, 0)</f>
        <v>0</v>
      </c>
      <c r="H3" s="12">
        <f>VLOOKUP(D3,'Sous-Module'!$E$2:$G$28,2,FALSE)*IF(E3="R", 1, 0)</f>
        <v>0.15</v>
      </c>
      <c r="I3" s="12">
        <f>VLOOKUP(D3,'Sous-Module'!$E$2:$G$28,2,FALSE)*IF(E3="O", 1, 0)</f>
        <v>0</v>
      </c>
    </row>
    <row r="4" spans="1:9" ht="15.75" customHeight="1">
      <c r="A4" s="18" t="str">
        <f>Groupe!$A$4</f>
        <v>IT</v>
      </c>
      <c r="B4" s="19" t="str">
        <f>VLOOKUP(A4,Groupe!$A$2:$B$6,2,FALSE)</f>
        <v>IT</v>
      </c>
      <c r="C4" s="11" t="str">
        <f t="shared" si="0"/>
        <v>1.1</v>
      </c>
      <c r="D4" s="19" t="str">
        <f>VLOOKUP(C4,'Sous-Module'!$D$2:$E$28,2,FALSE)</f>
        <v>1.1 Contexte et historique de la blockchain</v>
      </c>
      <c r="E4" s="9" t="s">
        <v>24</v>
      </c>
      <c r="F4" s="20" t="str">
        <f>VLOOKUP(E4,Importance!$A$2:$B$4,2,FALSE)</f>
        <v>Pertinent</v>
      </c>
      <c r="G4" s="12">
        <f>VLOOKUP(D4,'Sous-Module'!$E$2:$G$28,2,FALSE)*IF(E4="M", 1, 0)</f>
        <v>0</v>
      </c>
      <c r="H4" s="12">
        <f>VLOOKUP(D4,'Sous-Module'!$E$2:$G$28,2,FALSE)*IF(E4="R", 1, 0)</f>
        <v>0.15</v>
      </c>
      <c r="I4" s="12">
        <f>VLOOKUP(D4,'Sous-Module'!$E$2:$G$28,2,FALSE)*IF(E4="O", 1, 0)</f>
        <v>0</v>
      </c>
    </row>
    <row r="5" spans="1:9" ht="15.75" customHeight="1">
      <c r="A5" s="18" t="str">
        <f>Groupe!$A$5</f>
        <v>ST</v>
      </c>
      <c r="B5" s="19" t="str">
        <f>VLOOKUP(A5,Groupe!$A$2:$B$6,2,FALSE)</f>
        <v>Etudiant</v>
      </c>
      <c r="C5" s="11" t="str">
        <f t="shared" si="0"/>
        <v>1.1</v>
      </c>
      <c r="D5" s="19" t="str">
        <f>VLOOKUP(C5,'Sous-Module'!$D$2:$E$28,2,FALSE)</f>
        <v>1.1 Contexte et historique de la blockchain</v>
      </c>
      <c r="E5" s="9" t="s">
        <v>24</v>
      </c>
      <c r="F5" s="20" t="str">
        <f>VLOOKUP(E5,Importance!$A$2:$B$4,2,FALSE)</f>
        <v>Pertinent</v>
      </c>
      <c r="G5" s="12">
        <f>VLOOKUP(D5,'Sous-Module'!$E$2:$G$28,2,FALSE)*IF(E5="M", 1, 0)</f>
        <v>0</v>
      </c>
      <c r="H5" s="12">
        <f>VLOOKUP(D5,'Sous-Module'!$E$2:$G$28,2,FALSE)*IF(E5="R", 1, 0)</f>
        <v>0.15</v>
      </c>
      <c r="I5" s="12">
        <f>VLOOKUP(D5,'Sous-Module'!$E$2:$G$28,2,FALSE)*IF(E5="O", 1, 0)</f>
        <v>0</v>
      </c>
    </row>
    <row r="6" spans="1:9" ht="15.75" customHeight="1">
      <c r="A6" s="21" t="str">
        <f>Groupe!$A$6</f>
        <v>OT</v>
      </c>
      <c r="B6" s="22" t="str">
        <f>VLOOKUP(A6,Groupe!$A$2:$B$6,2,FALSE)</f>
        <v>Autre</v>
      </c>
      <c r="C6" s="23" t="str">
        <f t="shared" si="0"/>
        <v>1.1</v>
      </c>
      <c r="D6" s="22" t="str">
        <f>VLOOKUP(C6,'Sous-Module'!$D$2:$E$28,2,FALSE)</f>
        <v>1.1 Contexte et historique de la blockchain</v>
      </c>
      <c r="E6" s="24" t="s">
        <v>24</v>
      </c>
      <c r="F6" s="25" t="str">
        <f>VLOOKUP(E6,Importance!$A$2:$B$4,2,FALSE)</f>
        <v>Pertinent</v>
      </c>
      <c r="G6" s="12">
        <f>VLOOKUP(D6,'Sous-Module'!$E$2:$G$28,2,FALSE)*IF(E6="M", 1, 0)</f>
        <v>0</v>
      </c>
      <c r="H6" s="12">
        <f>VLOOKUP(D6,'Sous-Module'!$E$2:$G$28,2,FALSE)*IF(E6="R", 1, 0)</f>
        <v>0.15</v>
      </c>
      <c r="I6" s="12">
        <f>VLOOKUP(D6,'Sous-Module'!$E$2:$G$28,2,FALSE)*IF(E6="O", 1, 0)</f>
        <v>0</v>
      </c>
    </row>
    <row r="7" spans="1:9" ht="15.75" customHeight="1">
      <c r="A7" s="13" t="str">
        <f>Groupe!$A$2</f>
        <v>MG</v>
      </c>
      <c r="B7" s="14" t="str">
        <f>VLOOKUP(A7,Groupe!$A$2:$B$6,2,FALSE)</f>
        <v>Management</v>
      </c>
      <c r="C7" s="15" t="s">
        <v>31</v>
      </c>
      <c r="D7" s="14" t="str">
        <f>VLOOKUP(C7,'Sous-Module'!$D$2:$E$28,2,FALSE)</f>
        <v>1.2 Architectures de chaînes de blocs</v>
      </c>
      <c r="E7" s="16" t="s">
        <v>24</v>
      </c>
      <c r="F7" s="17" t="str">
        <f>VLOOKUP(E7,Importance!$A$2:$B$4,2,FALSE)</f>
        <v>Pertinent</v>
      </c>
      <c r="G7" s="12">
        <f>VLOOKUP(D7,'Sous-Module'!$E$2:$G$28,2,FALSE)*IF(E7="M", 1, 0)</f>
        <v>0</v>
      </c>
      <c r="H7" s="12">
        <f>VLOOKUP(D7,'Sous-Module'!$E$2:$G$28,2,FALSE)*IF(E7="R", 1, 0)</f>
        <v>0.15</v>
      </c>
      <c r="I7" s="12">
        <f>VLOOKUP(D7,'Sous-Module'!$E$2:$G$28,2,FALSE)*IF(E7="O", 1, 0)</f>
        <v>0</v>
      </c>
    </row>
    <row r="8" spans="1:9" ht="15.75" customHeight="1">
      <c r="A8" s="18" t="str">
        <f>Groupe!$A$3</f>
        <v>TE</v>
      </c>
      <c r="B8" s="19" t="str">
        <f>VLOOKUP(A8,Groupe!$A$2:$B$6,2,FALSE)</f>
        <v>Professeur</v>
      </c>
      <c r="C8" s="11" t="str">
        <f t="shared" ref="C8:C11" si="1">C7</f>
        <v>1.2</v>
      </c>
      <c r="D8" s="19" t="str">
        <f>VLOOKUP(C8,'Sous-Module'!$D$2:$E$28,2,FALSE)</f>
        <v>1.2 Architectures de chaînes de blocs</v>
      </c>
      <c r="E8" s="9" t="s">
        <v>24</v>
      </c>
      <c r="F8" s="20" t="str">
        <f>VLOOKUP(E8,Importance!$A$2:$B$4,2,FALSE)</f>
        <v>Pertinent</v>
      </c>
      <c r="G8" s="12">
        <f>VLOOKUP(D8,'Sous-Module'!$E$2:$G$28,2,FALSE)*IF(E8="M", 1, 0)</f>
        <v>0</v>
      </c>
      <c r="H8" s="12">
        <f>VLOOKUP(D8,'Sous-Module'!$E$2:$G$28,2,FALSE)*IF(E8="R", 1, 0)</f>
        <v>0.15</v>
      </c>
      <c r="I8" s="12">
        <f>VLOOKUP(D8,'Sous-Module'!$E$2:$G$28,2,FALSE)*IF(E8="O", 1, 0)</f>
        <v>0</v>
      </c>
    </row>
    <row r="9" spans="1:9" ht="15.75" customHeight="1">
      <c r="A9" s="18" t="str">
        <f>Groupe!$A$4</f>
        <v>IT</v>
      </c>
      <c r="B9" s="19" t="str">
        <f>VLOOKUP(A9,Groupe!$A$2:$B$6,2,FALSE)</f>
        <v>IT</v>
      </c>
      <c r="C9" s="11" t="str">
        <f t="shared" si="1"/>
        <v>1.2</v>
      </c>
      <c r="D9" s="19" t="str">
        <f>VLOOKUP(C9,'Sous-Module'!$D$2:$E$28,2,FALSE)</f>
        <v>1.2 Architectures de chaînes de blocs</v>
      </c>
      <c r="E9" s="9" t="s">
        <v>24</v>
      </c>
      <c r="F9" s="20" t="str">
        <f>VLOOKUP(E9,Importance!$A$2:$B$4,2,FALSE)</f>
        <v>Pertinent</v>
      </c>
      <c r="G9" s="12">
        <f>VLOOKUP(D9,'Sous-Module'!$E$2:$G$28,2,FALSE)*IF(E9="M", 1, 0)</f>
        <v>0</v>
      </c>
      <c r="H9" s="12">
        <f>VLOOKUP(D9,'Sous-Module'!$E$2:$G$28,2,FALSE)*IF(E9="R", 1, 0)</f>
        <v>0.15</v>
      </c>
      <c r="I9" s="12">
        <f>VLOOKUP(D9,'Sous-Module'!$E$2:$G$28,2,FALSE)*IF(E9="O", 1, 0)</f>
        <v>0</v>
      </c>
    </row>
    <row r="10" spans="1:9" ht="15.75" customHeight="1">
      <c r="A10" s="18" t="str">
        <f>Groupe!$A$5</f>
        <v>ST</v>
      </c>
      <c r="B10" s="19" t="str">
        <f>VLOOKUP(A10,Groupe!$A$2:$B$6,2,FALSE)</f>
        <v>Etudiant</v>
      </c>
      <c r="C10" s="11" t="str">
        <f t="shared" si="1"/>
        <v>1.2</v>
      </c>
      <c r="D10" s="19" t="str">
        <f>VLOOKUP(C10,'Sous-Module'!$D$2:$E$28,2,FALSE)</f>
        <v>1.2 Architectures de chaînes de blocs</v>
      </c>
      <c r="E10" s="9" t="s">
        <v>24</v>
      </c>
      <c r="F10" s="20" t="str">
        <f>VLOOKUP(E10,Importance!$A$2:$B$4,2,FALSE)</f>
        <v>Pertinent</v>
      </c>
      <c r="G10" s="12">
        <f>VLOOKUP(D10,'Sous-Module'!$E$2:$G$28,2,FALSE)*IF(E10="M", 1, 0)</f>
        <v>0</v>
      </c>
      <c r="H10" s="12">
        <f>VLOOKUP(D10,'Sous-Module'!$E$2:$G$28,2,FALSE)*IF(E10="R", 1, 0)</f>
        <v>0.15</v>
      </c>
      <c r="I10" s="12">
        <f>VLOOKUP(D10,'Sous-Module'!$E$2:$G$28,2,FALSE)*IF(E10="O", 1, 0)</f>
        <v>0</v>
      </c>
    </row>
    <row r="11" spans="1:9" ht="15.75" customHeight="1">
      <c r="A11" s="21" t="str">
        <f>Groupe!$A$6</f>
        <v>OT</v>
      </c>
      <c r="B11" s="22" t="str">
        <f>VLOOKUP(A11,Groupe!$A$2:$B$6,2,FALSE)</f>
        <v>Autre</v>
      </c>
      <c r="C11" s="23" t="str">
        <f t="shared" si="1"/>
        <v>1.2</v>
      </c>
      <c r="D11" s="22" t="str">
        <f>VLOOKUP(C11,'Sous-Module'!$D$2:$E$28,2,FALSE)</f>
        <v>1.2 Architectures de chaînes de blocs</v>
      </c>
      <c r="E11" s="24" t="s">
        <v>24</v>
      </c>
      <c r="F11" s="25" t="str">
        <f>VLOOKUP(E11,Importance!$A$2:$B$4,2,FALSE)</f>
        <v>Pertinent</v>
      </c>
      <c r="G11" s="12">
        <f>VLOOKUP(D11,'Sous-Module'!$E$2:$G$28,2,FALSE)*IF(E11="M", 1, 0)</f>
        <v>0</v>
      </c>
      <c r="H11" s="12">
        <f>VLOOKUP(D11,'Sous-Module'!$E$2:$G$28,2,FALSE)*IF(E11="R", 1, 0)</f>
        <v>0.15</v>
      </c>
      <c r="I11" s="12">
        <f>VLOOKUP(D11,'Sous-Module'!$E$2:$G$28,2,FALSE)*IF(E11="O", 1, 0)</f>
        <v>0</v>
      </c>
    </row>
    <row r="12" spans="1:9" ht="15.75" customHeight="1">
      <c r="A12" s="13" t="str">
        <f>Groupe!$A$2</f>
        <v>MG</v>
      </c>
      <c r="B12" s="14" t="str">
        <f>VLOOKUP(A12,Groupe!$A$2:$B$6,2,FALSE)</f>
        <v>Management</v>
      </c>
      <c r="C12" s="15" t="s">
        <v>32</v>
      </c>
      <c r="D12" s="14" t="str">
        <f>VLOOKUP(C12,'Sous-Module'!$D$2:$E$28,2,FALSE)</f>
        <v>2.1 Blockchain publique vs privée</v>
      </c>
      <c r="E12" s="16" t="s">
        <v>24</v>
      </c>
      <c r="F12" s="17" t="str">
        <f>VLOOKUP(E12,Importance!$A$2:$B$4,2,FALSE)</f>
        <v>Pertinent</v>
      </c>
      <c r="G12" s="12">
        <f>VLOOKUP(D12,'Sous-Module'!$E$2:$G$28,2,FALSE)*IF(E12="M", 1, 0)</f>
        <v>0</v>
      </c>
      <c r="H12" s="12">
        <f>VLOOKUP(D12,'Sous-Module'!$E$2:$G$28,2,FALSE)*IF(E12="R", 1, 0)</f>
        <v>0.08</v>
      </c>
      <c r="I12" s="12">
        <f>VLOOKUP(D12,'Sous-Module'!$E$2:$G$28,2,FALSE)*IF(E12="O", 1, 0)</f>
        <v>0</v>
      </c>
    </row>
    <row r="13" spans="1:9" ht="15.75" customHeight="1">
      <c r="A13" s="18" t="str">
        <f>Groupe!$A$3</f>
        <v>TE</v>
      </c>
      <c r="B13" s="19" t="str">
        <f>VLOOKUP(A13,Groupe!$A$2:$B$6,2,FALSE)</f>
        <v>Professeur</v>
      </c>
      <c r="C13" s="11" t="str">
        <f t="shared" ref="C13:C16" si="2">C12</f>
        <v>2.1</v>
      </c>
      <c r="D13" s="19" t="str">
        <f>VLOOKUP(C13,'Sous-Module'!$D$2:$E$28,2,FALSE)</f>
        <v>2.1 Blockchain publique vs privée</v>
      </c>
      <c r="E13" s="9" t="s">
        <v>24</v>
      </c>
      <c r="F13" s="20" t="str">
        <f>VLOOKUP(E13,Importance!$A$2:$B$4,2,FALSE)</f>
        <v>Pertinent</v>
      </c>
      <c r="G13" s="12">
        <f>VLOOKUP(D13,'Sous-Module'!$E$2:$G$28,2,FALSE)*IF(E13="M", 1, 0)</f>
        <v>0</v>
      </c>
      <c r="H13" s="12">
        <f>VLOOKUP(D13,'Sous-Module'!$E$2:$G$28,2,FALSE)*IF(E13="R", 1, 0)</f>
        <v>0.08</v>
      </c>
      <c r="I13" s="12">
        <f>VLOOKUP(D13,'Sous-Module'!$E$2:$G$28,2,FALSE)*IF(E13="O", 1, 0)</f>
        <v>0</v>
      </c>
    </row>
    <row r="14" spans="1:9" ht="15.75" customHeight="1">
      <c r="A14" s="18" t="str">
        <f>Groupe!$A$4</f>
        <v>IT</v>
      </c>
      <c r="B14" s="19" t="str">
        <f>VLOOKUP(A14,Groupe!$A$2:$B$6,2,FALSE)</f>
        <v>IT</v>
      </c>
      <c r="C14" s="11" t="str">
        <f t="shared" si="2"/>
        <v>2.1</v>
      </c>
      <c r="D14" s="19" t="str">
        <f>VLOOKUP(C14,'Sous-Module'!$D$2:$E$28,2,FALSE)</f>
        <v>2.1 Blockchain publique vs privée</v>
      </c>
      <c r="E14" s="9" t="s">
        <v>23</v>
      </c>
      <c r="F14" s="20" t="str">
        <f>VLOOKUP(E14,Importance!$A$2:$B$4,2,FALSE)</f>
        <v>Obligatoire</v>
      </c>
      <c r="G14" s="12">
        <f>VLOOKUP(D14,'Sous-Module'!$E$2:$G$28,2,FALSE)*IF(E14="M", 1, 0)</f>
        <v>0.08</v>
      </c>
      <c r="H14" s="12">
        <f>VLOOKUP(D14,'Sous-Module'!$E$2:$G$28,2,FALSE)*IF(E14="R", 1, 0)</f>
        <v>0</v>
      </c>
      <c r="I14" s="12">
        <f>VLOOKUP(D14,'Sous-Module'!$E$2:$G$28,2,FALSE)*IF(E14="O", 1, 0)</f>
        <v>0</v>
      </c>
    </row>
    <row r="15" spans="1:9" ht="15.75" customHeight="1">
      <c r="A15" s="18" t="str">
        <f>Groupe!$A$5</f>
        <v>ST</v>
      </c>
      <c r="B15" s="19" t="str">
        <f>VLOOKUP(A15,Groupe!$A$2:$B$6,2,FALSE)</f>
        <v>Etudiant</v>
      </c>
      <c r="C15" s="11" t="str">
        <f t="shared" si="2"/>
        <v>2.1</v>
      </c>
      <c r="D15" s="19" t="str">
        <f>VLOOKUP(C15,'Sous-Module'!$D$2:$E$28,2,FALSE)</f>
        <v>2.1 Blockchain publique vs privée</v>
      </c>
      <c r="E15" s="9" t="s">
        <v>26</v>
      </c>
      <c r="F15" s="20" t="str">
        <f>VLOOKUP(E15,Importance!$A$2:$B$4,2,FALSE)</f>
        <v>Optionnel</v>
      </c>
      <c r="G15" s="12">
        <f>VLOOKUP(D15,'Sous-Module'!$E$2:$G$28,2,FALSE)*IF(E15="M", 1, 0)</f>
        <v>0</v>
      </c>
      <c r="H15" s="12">
        <f>VLOOKUP(D15,'Sous-Module'!$E$2:$G$28,2,FALSE)*IF(E15="R", 1, 0)</f>
        <v>0</v>
      </c>
      <c r="I15" s="12">
        <f>VLOOKUP(D15,'Sous-Module'!$E$2:$G$28,2,FALSE)*IF(E15="O", 1, 0)</f>
        <v>0.08</v>
      </c>
    </row>
    <row r="16" spans="1:9" ht="15.75" customHeight="1">
      <c r="A16" s="21" t="str">
        <f>Groupe!$A$6</f>
        <v>OT</v>
      </c>
      <c r="B16" s="22" t="str">
        <f>VLOOKUP(A16,Groupe!$A$2:$B$6,2,FALSE)</f>
        <v>Autre</v>
      </c>
      <c r="C16" s="23" t="str">
        <f t="shared" si="2"/>
        <v>2.1</v>
      </c>
      <c r="D16" s="22" t="str">
        <f>VLOOKUP(C16,'Sous-Module'!$D$2:$E$28,2,FALSE)</f>
        <v>2.1 Blockchain publique vs privée</v>
      </c>
      <c r="E16" s="24" t="s">
        <v>26</v>
      </c>
      <c r="F16" s="25" t="str">
        <f>VLOOKUP(E16,Importance!$A$2:$B$4,2,FALSE)</f>
        <v>Optionnel</v>
      </c>
      <c r="G16" s="12">
        <f>VLOOKUP(D16,'Sous-Module'!$E$2:$G$28,2,FALSE)*IF(E16="M", 1, 0)</f>
        <v>0</v>
      </c>
      <c r="H16" s="12">
        <f>VLOOKUP(D16,'Sous-Module'!$E$2:$G$28,2,FALSE)*IF(E16="R", 1, 0)</f>
        <v>0</v>
      </c>
      <c r="I16" s="12">
        <f>VLOOKUP(D16,'Sous-Module'!$E$2:$G$28,2,FALSE)*IF(E16="O", 1, 0)</f>
        <v>0.08</v>
      </c>
    </row>
    <row r="17" spans="1:9" ht="15.75" customHeight="1">
      <c r="A17" s="13" t="str">
        <f>Groupe!$A$2</f>
        <v>MG</v>
      </c>
      <c r="B17" s="14" t="str">
        <f>VLOOKUP(A17,Groupe!$A$2:$B$6,2,FALSE)</f>
        <v>Management</v>
      </c>
      <c r="C17" s="15" t="s">
        <v>33</v>
      </c>
      <c r="D17" s="14" t="str">
        <f>VLOOKUP(C17,'Sous-Module'!$D$2:$E$28,2,FALSE)</f>
        <v>2.2 Blockchain sans autorisation vs avec autorisation</v>
      </c>
      <c r="E17" s="16" t="s">
        <v>24</v>
      </c>
      <c r="F17" s="17" t="str">
        <f>VLOOKUP(E17,Importance!$A$2:$B$4,2,FALSE)</f>
        <v>Pertinent</v>
      </c>
      <c r="G17" s="12">
        <f>VLOOKUP(D17,'Sous-Module'!$E$2:$G$28,2,FALSE)*IF(E17="M", 1, 0)</f>
        <v>0</v>
      </c>
      <c r="H17" s="12">
        <f>VLOOKUP(D17,'Sous-Module'!$E$2:$G$28,2,FALSE)*IF(E17="R", 1, 0)</f>
        <v>0.08</v>
      </c>
      <c r="I17" s="12">
        <f>VLOOKUP(D17,'Sous-Module'!$E$2:$G$28,2,FALSE)*IF(E17="O", 1, 0)</f>
        <v>0</v>
      </c>
    </row>
    <row r="18" spans="1:9" ht="15.75" customHeight="1">
      <c r="A18" s="18" t="str">
        <f>Groupe!$A$3</f>
        <v>TE</v>
      </c>
      <c r="B18" s="19" t="str">
        <f>VLOOKUP(A18,Groupe!$A$2:$B$6,2,FALSE)</f>
        <v>Professeur</v>
      </c>
      <c r="C18" s="11" t="str">
        <f t="shared" ref="C18:C21" si="3">C17</f>
        <v>2.2</v>
      </c>
      <c r="D18" s="19" t="str">
        <f>VLOOKUP(C18,'Sous-Module'!$D$2:$E$28,2,FALSE)</f>
        <v>2.2 Blockchain sans autorisation vs avec autorisation</v>
      </c>
      <c r="E18" s="9" t="s">
        <v>24</v>
      </c>
      <c r="F18" s="20" t="str">
        <f>VLOOKUP(E18,Importance!$A$2:$B$4,2,FALSE)</f>
        <v>Pertinent</v>
      </c>
      <c r="G18" s="12">
        <f>VLOOKUP(D18,'Sous-Module'!$E$2:$G$28,2,FALSE)*IF(E18="M", 1, 0)</f>
        <v>0</v>
      </c>
      <c r="H18" s="12">
        <f>VLOOKUP(D18,'Sous-Module'!$E$2:$G$28,2,FALSE)*IF(E18="R", 1, 0)</f>
        <v>0.08</v>
      </c>
      <c r="I18" s="12">
        <f>VLOOKUP(D18,'Sous-Module'!$E$2:$G$28,2,FALSE)*IF(E18="O", 1, 0)</f>
        <v>0</v>
      </c>
    </row>
    <row r="19" spans="1:9" ht="15.75" customHeight="1">
      <c r="A19" s="18" t="str">
        <f>Groupe!$A$4</f>
        <v>IT</v>
      </c>
      <c r="B19" s="19" t="str">
        <f>VLOOKUP(A19,Groupe!$A$2:$B$6,2,FALSE)</f>
        <v>IT</v>
      </c>
      <c r="C19" s="11" t="str">
        <f t="shared" si="3"/>
        <v>2.2</v>
      </c>
      <c r="D19" s="19" t="str">
        <f>VLOOKUP(C19,'Sous-Module'!$D$2:$E$28,2,FALSE)</f>
        <v>2.2 Blockchain sans autorisation vs avec autorisation</v>
      </c>
      <c r="E19" s="9" t="s">
        <v>23</v>
      </c>
      <c r="F19" s="20" t="str">
        <f>VLOOKUP(E19,Importance!$A$2:$B$4,2,FALSE)</f>
        <v>Obligatoire</v>
      </c>
      <c r="G19" s="12">
        <f>VLOOKUP(D19,'Sous-Module'!$E$2:$G$28,2,FALSE)*IF(E19="M", 1, 0)</f>
        <v>0.08</v>
      </c>
      <c r="H19" s="12">
        <f>VLOOKUP(D19,'Sous-Module'!$E$2:$G$28,2,FALSE)*IF(E19="R", 1, 0)</f>
        <v>0</v>
      </c>
      <c r="I19" s="12">
        <f>VLOOKUP(D19,'Sous-Module'!$E$2:$G$28,2,FALSE)*IF(E19="O", 1, 0)</f>
        <v>0</v>
      </c>
    </row>
    <row r="20" spans="1:9" ht="15.75" customHeight="1">
      <c r="A20" s="18" t="str">
        <f>Groupe!$A$5</f>
        <v>ST</v>
      </c>
      <c r="B20" s="19" t="str">
        <f>VLOOKUP(A20,Groupe!$A$2:$B$6,2,FALSE)</f>
        <v>Etudiant</v>
      </c>
      <c r="C20" s="11" t="str">
        <f t="shared" si="3"/>
        <v>2.2</v>
      </c>
      <c r="D20" s="19" t="str">
        <f>VLOOKUP(C20,'Sous-Module'!$D$2:$E$28,2,FALSE)</f>
        <v>2.2 Blockchain sans autorisation vs avec autorisation</v>
      </c>
      <c r="E20" s="9" t="s">
        <v>26</v>
      </c>
      <c r="F20" s="20" t="str">
        <f>VLOOKUP(E20,Importance!$A$2:$B$4,2,FALSE)</f>
        <v>Optionnel</v>
      </c>
      <c r="G20" s="12">
        <f>VLOOKUP(D20,'Sous-Module'!$E$2:$G$28,2,FALSE)*IF(E20="M", 1, 0)</f>
        <v>0</v>
      </c>
      <c r="H20" s="12">
        <f>VLOOKUP(D20,'Sous-Module'!$E$2:$G$28,2,FALSE)*IF(E20="R", 1, 0)</f>
        <v>0</v>
      </c>
      <c r="I20" s="12">
        <f>VLOOKUP(D20,'Sous-Module'!$E$2:$G$28,2,FALSE)*IF(E20="O", 1, 0)</f>
        <v>0.08</v>
      </c>
    </row>
    <row r="21" spans="1:9" ht="15.75" customHeight="1">
      <c r="A21" s="21" t="str">
        <f>Groupe!$A$6</f>
        <v>OT</v>
      </c>
      <c r="B21" s="22" t="str">
        <f>VLOOKUP(A21,Groupe!$A$2:$B$6,2,FALSE)</f>
        <v>Autre</v>
      </c>
      <c r="C21" s="23" t="str">
        <f t="shared" si="3"/>
        <v>2.2</v>
      </c>
      <c r="D21" s="22" t="str">
        <f>VLOOKUP(C21,'Sous-Module'!$D$2:$E$28,2,FALSE)</f>
        <v>2.2 Blockchain sans autorisation vs avec autorisation</v>
      </c>
      <c r="E21" s="24" t="s">
        <v>26</v>
      </c>
      <c r="F21" s="25" t="str">
        <f>VLOOKUP(E21,Importance!$A$2:$B$4,2,FALSE)</f>
        <v>Optionnel</v>
      </c>
      <c r="G21" s="12">
        <f>VLOOKUP(D21,'Sous-Module'!$E$2:$G$28,2,FALSE)*IF(E21="M", 1, 0)</f>
        <v>0</v>
      </c>
      <c r="H21" s="12">
        <f>VLOOKUP(D21,'Sous-Module'!$E$2:$G$28,2,FALSE)*IF(E21="R", 1, 0)</f>
        <v>0</v>
      </c>
      <c r="I21" s="12">
        <f>VLOOKUP(D21,'Sous-Module'!$E$2:$G$28,2,FALSE)*IF(E21="O", 1, 0)</f>
        <v>0.08</v>
      </c>
    </row>
    <row r="22" spans="1:9" ht="15.75" customHeight="1">
      <c r="A22" s="13" t="str">
        <f>Groupe!$A$2</f>
        <v>MG</v>
      </c>
      <c r="B22" s="14" t="str">
        <f>VLOOKUP(A22,Groupe!$A$2:$B$6,2,FALSE)</f>
        <v>Management</v>
      </c>
      <c r="C22" s="15" t="s">
        <v>34</v>
      </c>
      <c r="D22" s="14" t="str">
        <f>VLOOKUP(C22,'Sous-Module'!$D$2:$E$28,2,FALSE)</f>
        <v>2.3 Consortium/chaînes de blocs hybrides</v>
      </c>
      <c r="E22" s="16" t="s">
        <v>24</v>
      </c>
      <c r="F22" s="17" t="str">
        <f>VLOOKUP(E22,Importance!$A$2:$B$4,2,FALSE)</f>
        <v>Pertinent</v>
      </c>
      <c r="G22" s="12">
        <f>VLOOKUP(D22,'Sous-Module'!$E$2:$G$28,2,FALSE)*IF(E22="M", 1, 0)</f>
        <v>0</v>
      </c>
      <c r="H22" s="12">
        <f>VLOOKUP(D22,'Sous-Module'!$E$2:$G$28,2,FALSE)*IF(E22="R", 1, 0)</f>
        <v>0.08</v>
      </c>
      <c r="I22" s="12">
        <f>VLOOKUP(D22,'Sous-Module'!$E$2:$G$28,2,FALSE)*IF(E22="O", 1, 0)</f>
        <v>0</v>
      </c>
    </row>
    <row r="23" spans="1:9" ht="15.75" customHeight="1">
      <c r="A23" s="18" t="str">
        <f>Groupe!$A$3</f>
        <v>TE</v>
      </c>
      <c r="B23" s="19" t="str">
        <f>VLOOKUP(A23,Groupe!$A$2:$B$6,2,FALSE)</f>
        <v>Professeur</v>
      </c>
      <c r="C23" s="11" t="str">
        <f t="shared" ref="C23:C26" si="4">C22</f>
        <v>2.3</v>
      </c>
      <c r="D23" s="19" t="str">
        <f>VLOOKUP(C23,'Sous-Module'!$D$2:$E$28,2,FALSE)</f>
        <v>2.3 Consortium/chaînes de blocs hybrides</v>
      </c>
      <c r="E23" s="9" t="s">
        <v>24</v>
      </c>
      <c r="F23" s="20" t="str">
        <f>VLOOKUP(E23,Importance!$A$2:$B$4,2,FALSE)</f>
        <v>Pertinent</v>
      </c>
      <c r="G23" s="12">
        <f>VLOOKUP(D23,'Sous-Module'!$E$2:$G$28,2,FALSE)*IF(E23="M", 1, 0)</f>
        <v>0</v>
      </c>
      <c r="H23" s="12">
        <f>VLOOKUP(D23,'Sous-Module'!$E$2:$G$28,2,FALSE)*IF(E23="R", 1, 0)</f>
        <v>0.08</v>
      </c>
      <c r="I23" s="12">
        <f>VLOOKUP(D23,'Sous-Module'!$E$2:$G$28,2,FALSE)*IF(E23="O", 1, 0)</f>
        <v>0</v>
      </c>
    </row>
    <row r="24" spans="1:9" ht="15.75" customHeight="1">
      <c r="A24" s="18" t="str">
        <f>Groupe!$A$4</f>
        <v>IT</v>
      </c>
      <c r="B24" s="19" t="str">
        <f>VLOOKUP(A24,Groupe!$A$2:$B$6,2,FALSE)</f>
        <v>IT</v>
      </c>
      <c r="C24" s="11" t="str">
        <f t="shared" si="4"/>
        <v>2.3</v>
      </c>
      <c r="D24" s="19" t="str">
        <f>VLOOKUP(C24,'Sous-Module'!$D$2:$E$28,2,FALSE)</f>
        <v>2.3 Consortium/chaînes de blocs hybrides</v>
      </c>
      <c r="E24" s="9" t="s">
        <v>23</v>
      </c>
      <c r="F24" s="20" t="str">
        <f>VLOOKUP(E24,Importance!$A$2:$B$4,2,FALSE)</f>
        <v>Obligatoire</v>
      </c>
      <c r="G24" s="12">
        <f>VLOOKUP(D24,'Sous-Module'!$E$2:$G$28,2,FALSE)*IF(E24="M", 1, 0)</f>
        <v>0.08</v>
      </c>
      <c r="H24" s="12">
        <f>VLOOKUP(D24,'Sous-Module'!$E$2:$G$28,2,FALSE)*IF(E24="R", 1, 0)</f>
        <v>0</v>
      </c>
      <c r="I24" s="12">
        <f>VLOOKUP(D24,'Sous-Module'!$E$2:$G$28,2,FALSE)*IF(E24="O", 1, 0)</f>
        <v>0</v>
      </c>
    </row>
    <row r="25" spans="1:9" ht="15.75" customHeight="1">
      <c r="A25" s="18" t="str">
        <f>Groupe!$A$5</f>
        <v>ST</v>
      </c>
      <c r="B25" s="19" t="str">
        <f>VLOOKUP(A25,Groupe!$A$2:$B$6,2,FALSE)</f>
        <v>Etudiant</v>
      </c>
      <c r="C25" s="11" t="str">
        <f t="shared" si="4"/>
        <v>2.3</v>
      </c>
      <c r="D25" s="19" t="str">
        <f>VLOOKUP(C25,'Sous-Module'!$D$2:$E$28,2,FALSE)</f>
        <v>2.3 Consortium/chaînes de blocs hybrides</v>
      </c>
      <c r="E25" s="9" t="s">
        <v>26</v>
      </c>
      <c r="F25" s="20" t="str">
        <f>VLOOKUP(E25,Importance!$A$2:$B$4,2,FALSE)</f>
        <v>Optionnel</v>
      </c>
      <c r="G25" s="12">
        <f>VLOOKUP(D25,'Sous-Module'!$E$2:$G$28,2,FALSE)*IF(E25="M", 1, 0)</f>
        <v>0</v>
      </c>
      <c r="H25" s="12">
        <f>VLOOKUP(D25,'Sous-Module'!$E$2:$G$28,2,FALSE)*IF(E25="R", 1, 0)</f>
        <v>0</v>
      </c>
      <c r="I25" s="12">
        <f>VLOOKUP(D25,'Sous-Module'!$E$2:$G$28,2,FALSE)*IF(E25="O", 1, 0)</f>
        <v>0.08</v>
      </c>
    </row>
    <row r="26" spans="1:9" ht="15.75" customHeight="1">
      <c r="A26" s="21" t="str">
        <f>Groupe!$A$6</f>
        <v>OT</v>
      </c>
      <c r="B26" s="22" t="str">
        <f>VLOOKUP(A26,Groupe!$A$2:$B$6,2,FALSE)</f>
        <v>Autre</v>
      </c>
      <c r="C26" s="23" t="str">
        <f t="shared" si="4"/>
        <v>2.3</v>
      </c>
      <c r="D26" s="22" t="str">
        <f>VLOOKUP(C26,'Sous-Module'!$D$2:$E$28,2,FALSE)</f>
        <v>2.3 Consortium/chaînes de blocs hybrides</v>
      </c>
      <c r="E26" s="24" t="s">
        <v>26</v>
      </c>
      <c r="F26" s="25" t="str">
        <f>VLOOKUP(E26,Importance!$A$2:$B$4,2,FALSE)</f>
        <v>Optionnel</v>
      </c>
      <c r="G26" s="12">
        <f>VLOOKUP(D26,'Sous-Module'!$E$2:$G$28,2,FALSE)*IF(E26="M", 1, 0)</f>
        <v>0</v>
      </c>
      <c r="H26" s="12">
        <f>VLOOKUP(D26,'Sous-Module'!$E$2:$G$28,2,FALSE)*IF(E26="R", 1, 0)</f>
        <v>0</v>
      </c>
      <c r="I26" s="12">
        <f>VLOOKUP(D26,'Sous-Module'!$E$2:$G$28,2,FALSE)*IF(E26="O", 1, 0)</f>
        <v>0.08</v>
      </c>
    </row>
    <row r="27" spans="1:9" ht="15.75" customHeight="1">
      <c r="A27" s="13" t="str">
        <f>Groupe!$A$2</f>
        <v>MG</v>
      </c>
      <c r="B27" s="14" t="str">
        <f>VLOOKUP(A27,Groupe!$A$2:$B$6,2,FALSE)</f>
        <v>Management</v>
      </c>
      <c r="C27" s="15" t="s">
        <v>35</v>
      </c>
      <c r="D27" s="14" t="str">
        <f>VLOOKUP(C27,'Sous-Module'!$D$2:$E$28,2,FALSE)</f>
        <v>2.4 Modèles de sécurité (2.4.1 Algorithmes de consensus)</v>
      </c>
      <c r="E27" s="16" t="s">
        <v>26</v>
      </c>
      <c r="F27" s="17" t="str">
        <f>VLOOKUP(E27,Importance!$A$2:$B$4,2,FALSE)</f>
        <v>Optionnel</v>
      </c>
      <c r="G27" s="12">
        <f>VLOOKUP(D27,'Sous-Module'!$E$2:$G$28,2,FALSE)*IF(E27="M", 1, 0)</f>
        <v>0</v>
      </c>
      <c r="H27" s="12">
        <f>VLOOKUP(D27,'Sous-Module'!$E$2:$G$28,2,FALSE)*IF(E27="R", 1, 0)</f>
        <v>0</v>
      </c>
      <c r="I27" s="12">
        <f>VLOOKUP(D27,'Sous-Module'!$E$2:$G$28,2,FALSE)*IF(E27="O", 1, 0)</f>
        <v>0.08</v>
      </c>
    </row>
    <row r="28" spans="1:9" ht="15.75" customHeight="1">
      <c r="A28" s="18" t="str">
        <f>Groupe!$A$3</f>
        <v>TE</v>
      </c>
      <c r="B28" s="19" t="str">
        <f>VLOOKUP(A28,Groupe!$A$2:$B$6,2,FALSE)</f>
        <v>Professeur</v>
      </c>
      <c r="C28" s="11" t="str">
        <f t="shared" ref="C28:C31" si="5">C27</f>
        <v>2.4</v>
      </c>
      <c r="D28" s="19" t="str">
        <f>VLOOKUP(C28,'Sous-Module'!$D$2:$E$28,2,FALSE)</f>
        <v>2.4 Modèles de sécurité (2.4.1 Algorithmes de consensus)</v>
      </c>
      <c r="E28" s="9" t="s">
        <v>26</v>
      </c>
      <c r="F28" s="20" t="str">
        <f>VLOOKUP(E28,Importance!$A$2:$B$4,2,FALSE)</f>
        <v>Optionnel</v>
      </c>
      <c r="G28" s="12">
        <f>VLOOKUP(D28,'Sous-Module'!$E$2:$G$28,2,FALSE)*IF(E28="M", 1, 0)</f>
        <v>0</v>
      </c>
      <c r="H28" s="12">
        <f>VLOOKUP(D28,'Sous-Module'!$E$2:$G$28,2,FALSE)*IF(E28="R", 1, 0)</f>
        <v>0</v>
      </c>
      <c r="I28" s="12">
        <f>VLOOKUP(D28,'Sous-Module'!$E$2:$G$28,2,FALSE)*IF(E28="O", 1, 0)</f>
        <v>0.08</v>
      </c>
    </row>
    <row r="29" spans="1:9" ht="15.75" customHeight="1">
      <c r="A29" s="18" t="str">
        <f>Groupe!$A$4</f>
        <v>IT</v>
      </c>
      <c r="B29" s="19" t="str">
        <f>VLOOKUP(A29,Groupe!$A$2:$B$6,2,FALSE)</f>
        <v>IT</v>
      </c>
      <c r="C29" s="11" t="str">
        <f t="shared" si="5"/>
        <v>2.4</v>
      </c>
      <c r="D29" s="19" t="str">
        <f>VLOOKUP(C29,'Sous-Module'!$D$2:$E$28,2,FALSE)</f>
        <v>2.4 Modèles de sécurité (2.4.1 Algorithmes de consensus)</v>
      </c>
      <c r="E29" s="9" t="s">
        <v>23</v>
      </c>
      <c r="F29" s="20" t="str">
        <f>VLOOKUP(E29,Importance!$A$2:$B$4,2,FALSE)</f>
        <v>Obligatoire</v>
      </c>
      <c r="G29" s="12">
        <f>VLOOKUP(D29,'Sous-Module'!$E$2:$G$28,2,FALSE)*IF(E29="M", 1, 0)</f>
        <v>0.08</v>
      </c>
      <c r="H29" s="12">
        <f>VLOOKUP(D29,'Sous-Module'!$E$2:$G$28,2,FALSE)*IF(E29="R", 1, 0)</f>
        <v>0</v>
      </c>
      <c r="I29" s="12">
        <f>VLOOKUP(D29,'Sous-Module'!$E$2:$G$28,2,FALSE)*IF(E29="O", 1, 0)</f>
        <v>0</v>
      </c>
    </row>
    <row r="30" spans="1:9" ht="15.75" customHeight="1">
      <c r="A30" s="18" t="str">
        <f>Groupe!$A$5</f>
        <v>ST</v>
      </c>
      <c r="B30" s="19" t="str">
        <f>VLOOKUP(A30,Groupe!$A$2:$B$6,2,FALSE)</f>
        <v>Etudiant</v>
      </c>
      <c r="C30" s="11" t="str">
        <f t="shared" si="5"/>
        <v>2.4</v>
      </c>
      <c r="D30" s="19" t="str">
        <f>VLOOKUP(C30,'Sous-Module'!$D$2:$E$28,2,FALSE)</f>
        <v>2.4 Modèles de sécurité (2.4.1 Algorithmes de consensus)</v>
      </c>
      <c r="E30" s="9" t="s">
        <v>24</v>
      </c>
      <c r="F30" s="20" t="str">
        <f>VLOOKUP(E30,Importance!$A$2:$B$4,2,FALSE)</f>
        <v>Pertinent</v>
      </c>
      <c r="G30" s="12">
        <f>VLOOKUP(D30,'Sous-Module'!$E$2:$G$28,2,FALSE)*IF(E30="M", 1, 0)</f>
        <v>0</v>
      </c>
      <c r="H30" s="12">
        <f>VLOOKUP(D30,'Sous-Module'!$E$2:$G$28,2,FALSE)*IF(E30="R", 1, 0)</f>
        <v>0.08</v>
      </c>
      <c r="I30" s="12">
        <f>VLOOKUP(D30,'Sous-Module'!$E$2:$G$28,2,FALSE)*IF(E30="O", 1, 0)</f>
        <v>0</v>
      </c>
    </row>
    <row r="31" spans="1:9" ht="15.75" customHeight="1">
      <c r="A31" s="21" t="str">
        <f>Groupe!$A$6</f>
        <v>OT</v>
      </c>
      <c r="B31" s="22" t="str">
        <f>VLOOKUP(A31,Groupe!$A$2:$B$6,2,FALSE)</f>
        <v>Autre</v>
      </c>
      <c r="C31" s="23" t="str">
        <f t="shared" si="5"/>
        <v>2.4</v>
      </c>
      <c r="D31" s="22" t="str">
        <f>VLOOKUP(C31,'Sous-Module'!$D$2:$E$28,2,FALSE)</f>
        <v>2.4 Modèles de sécurité (2.4.1 Algorithmes de consensus)</v>
      </c>
      <c r="E31" s="24" t="s">
        <v>26</v>
      </c>
      <c r="F31" s="25" t="str">
        <f>VLOOKUP(E31,Importance!$A$2:$B$4,2,FALSE)</f>
        <v>Optionnel</v>
      </c>
      <c r="G31" s="12">
        <f>VLOOKUP(D31,'Sous-Module'!$E$2:$G$28,2,FALSE)*IF(E31="M", 1, 0)</f>
        <v>0</v>
      </c>
      <c r="H31" s="12">
        <f>VLOOKUP(D31,'Sous-Module'!$E$2:$G$28,2,FALSE)*IF(E31="R", 1, 0)</f>
        <v>0</v>
      </c>
      <c r="I31" s="12">
        <f>VLOOKUP(D31,'Sous-Module'!$E$2:$G$28,2,FALSE)*IF(E31="O", 1, 0)</f>
        <v>0.08</v>
      </c>
    </row>
    <row r="32" spans="1:9" ht="15.75" customHeight="1">
      <c r="A32" s="13" t="str">
        <f>Groupe!$A$2</f>
        <v>MG</v>
      </c>
      <c r="B32" s="14" t="str">
        <f>VLOOKUP(A32,Groupe!$A$2:$B$6,2,FALSE)</f>
        <v>Management</v>
      </c>
      <c r="C32" s="15" t="s">
        <v>36</v>
      </c>
      <c r="D32" s="14" t="str">
        <f>VLOOKUP(C32,'Sous-Module'!$D$2:$E$28,2,FALSE)</f>
        <v>2.5 Contrats intelligents</v>
      </c>
      <c r="E32" s="16" t="s">
        <v>24</v>
      </c>
      <c r="F32" s="17" t="str">
        <f>VLOOKUP(E32,Importance!$A$2:$B$4,2,FALSE)</f>
        <v>Pertinent</v>
      </c>
      <c r="G32" s="12">
        <f>VLOOKUP(D32,'Sous-Module'!$E$2:$G$28,2,FALSE)*IF(E32="M", 1, 0)</f>
        <v>0</v>
      </c>
      <c r="H32" s="12">
        <f>VLOOKUP(D32,'Sous-Module'!$E$2:$G$28,2,FALSE)*IF(E32="R", 1, 0)</f>
        <v>0.08</v>
      </c>
      <c r="I32" s="12">
        <f>VLOOKUP(D32,'Sous-Module'!$E$2:$G$28,2,FALSE)*IF(E32="O", 1, 0)</f>
        <v>0</v>
      </c>
    </row>
    <row r="33" spans="1:9" ht="15.75" customHeight="1">
      <c r="A33" s="18" t="str">
        <f>Groupe!$A$3</f>
        <v>TE</v>
      </c>
      <c r="B33" s="19" t="str">
        <f>VLOOKUP(A33,Groupe!$A$2:$B$6,2,FALSE)</f>
        <v>Professeur</v>
      </c>
      <c r="C33" s="11" t="str">
        <f t="shared" ref="C33:C36" si="6">C32</f>
        <v>2.5</v>
      </c>
      <c r="D33" s="19" t="str">
        <f>VLOOKUP(C33,'Sous-Module'!$D$2:$E$28,2,FALSE)</f>
        <v>2.5 Contrats intelligents</v>
      </c>
      <c r="E33" s="9" t="s">
        <v>24</v>
      </c>
      <c r="F33" s="20" t="str">
        <f>VLOOKUP(E33,Importance!$A$2:$B$4,2,FALSE)</f>
        <v>Pertinent</v>
      </c>
      <c r="G33" s="12">
        <f>VLOOKUP(D33,'Sous-Module'!$E$2:$G$28,2,FALSE)*IF(E33="M", 1, 0)</f>
        <v>0</v>
      </c>
      <c r="H33" s="12">
        <f>VLOOKUP(D33,'Sous-Module'!$E$2:$G$28,2,FALSE)*IF(E33="R", 1, 0)</f>
        <v>0.08</v>
      </c>
      <c r="I33" s="12">
        <f>VLOOKUP(D33,'Sous-Module'!$E$2:$G$28,2,FALSE)*IF(E33="O", 1, 0)</f>
        <v>0</v>
      </c>
    </row>
    <row r="34" spans="1:9" ht="15.75" customHeight="1">
      <c r="A34" s="18" t="str">
        <f>Groupe!$A$4</f>
        <v>IT</v>
      </c>
      <c r="B34" s="19" t="str">
        <f>VLOOKUP(A34,Groupe!$A$2:$B$6,2,FALSE)</f>
        <v>IT</v>
      </c>
      <c r="C34" s="11" t="str">
        <f t="shared" si="6"/>
        <v>2.5</v>
      </c>
      <c r="D34" s="19" t="str">
        <f>VLOOKUP(C34,'Sous-Module'!$D$2:$E$28,2,FALSE)</f>
        <v>2.5 Contrats intelligents</v>
      </c>
      <c r="E34" s="9" t="s">
        <v>23</v>
      </c>
      <c r="F34" s="20" t="str">
        <f>VLOOKUP(E34,Importance!$A$2:$B$4,2,FALSE)</f>
        <v>Obligatoire</v>
      </c>
      <c r="G34" s="12">
        <f>VLOOKUP(D34,'Sous-Module'!$E$2:$G$28,2,FALSE)*IF(E34="M", 1, 0)</f>
        <v>0.08</v>
      </c>
      <c r="H34" s="12">
        <f>VLOOKUP(D34,'Sous-Module'!$E$2:$G$28,2,FALSE)*IF(E34="R", 1, 0)</f>
        <v>0</v>
      </c>
      <c r="I34" s="12">
        <f>VLOOKUP(D34,'Sous-Module'!$E$2:$G$28,2,FALSE)*IF(E34="O", 1, 0)</f>
        <v>0</v>
      </c>
    </row>
    <row r="35" spans="1:9" ht="15.75" customHeight="1">
      <c r="A35" s="18" t="str">
        <f>Groupe!$A$5</f>
        <v>ST</v>
      </c>
      <c r="B35" s="19" t="str">
        <f>VLOOKUP(A35,Groupe!$A$2:$B$6,2,FALSE)</f>
        <v>Etudiant</v>
      </c>
      <c r="C35" s="11" t="str">
        <f t="shared" si="6"/>
        <v>2.5</v>
      </c>
      <c r="D35" s="19" t="str">
        <f>VLOOKUP(C35,'Sous-Module'!$D$2:$E$28,2,FALSE)</f>
        <v>2.5 Contrats intelligents</v>
      </c>
      <c r="E35" s="9" t="s">
        <v>26</v>
      </c>
      <c r="F35" s="20" t="str">
        <f>VLOOKUP(E35,Importance!$A$2:$B$4,2,FALSE)</f>
        <v>Optionnel</v>
      </c>
      <c r="G35" s="12">
        <f>VLOOKUP(D35,'Sous-Module'!$E$2:$G$28,2,FALSE)*IF(E35="M", 1, 0)</f>
        <v>0</v>
      </c>
      <c r="H35" s="12">
        <f>VLOOKUP(D35,'Sous-Module'!$E$2:$G$28,2,FALSE)*IF(E35="R", 1, 0)</f>
        <v>0</v>
      </c>
      <c r="I35" s="12">
        <f>VLOOKUP(D35,'Sous-Module'!$E$2:$G$28,2,FALSE)*IF(E35="O", 1, 0)</f>
        <v>0.08</v>
      </c>
    </row>
    <row r="36" spans="1:9" ht="15.75" customHeight="1">
      <c r="A36" s="21" t="str">
        <f>Groupe!$A$6</f>
        <v>OT</v>
      </c>
      <c r="B36" s="22" t="str">
        <f>VLOOKUP(A36,Groupe!$A$2:$B$6,2,FALSE)</f>
        <v>Autre</v>
      </c>
      <c r="C36" s="23" t="str">
        <f t="shared" si="6"/>
        <v>2.5</v>
      </c>
      <c r="D36" s="22" t="str">
        <f>VLOOKUP(C36,'Sous-Module'!$D$2:$E$28,2,FALSE)</f>
        <v>2.5 Contrats intelligents</v>
      </c>
      <c r="E36" s="24" t="s">
        <v>26</v>
      </c>
      <c r="F36" s="25" t="str">
        <f>VLOOKUP(E36,Importance!$A$2:$B$4,2,FALSE)</f>
        <v>Optionnel</v>
      </c>
      <c r="G36" s="12">
        <f>VLOOKUP(D36,'Sous-Module'!$E$2:$G$28,2,FALSE)*IF(E36="M", 1, 0)</f>
        <v>0</v>
      </c>
      <c r="H36" s="12">
        <f>VLOOKUP(D36,'Sous-Module'!$E$2:$G$28,2,FALSE)*IF(E36="R", 1, 0)</f>
        <v>0</v>
      </c>
      <c r="I36" s="12">
        <f>VLOOKUP(D36,'Sous-Module'!$E$2:$G$28,2,FALSE)*IF(E36="O", 1, 0)</f>
        <v>0.08</v>
      </c>
    </row>
    <row r="37" spans="1:9" ht="15.75" customHeight="1">
      <c r="A37" s="13" t="str">
        <f>Groupe!$A$2</f>
        <v>MG</v>
      </c>
      <c r="B37" s="14" t="str">
        <f>VLOOKUP(A37,Groupe!$A$2:$B$6,2,FALSE)</f>
        <v>Management</v>
      </c>
      <c r="C37" s="15" t="s">
        <v>37</v>
      </c>
      <c r="D37" s="14" t="str">
        <f>VLOOKUP(C37,'Sous-Module'!$D$2:$E$28,2,FALSE)</f>
        <v>3.1 Infrastructure à clé privée et publique</v>
      </c>
      <c r="E37" s="16" t="s">
        <v>24</v>
      </c>
      <c r="F37" s="17" t="str">
        <f>VLOOKUP(E37,Importance!$A$2:$B$4,2,FALSE)</f>
        <v>Pertinent</v>
      </c>
      <c r="G37" s="12">
        <f>VLOOKUP(D37,'Sous-Module'!$E$2:$G$28,2,FALSE)*IF(E37="M", 1, 0)</f>
        <v>0</v>
      </c>
      <c r="H37" s="12">
        <f>VLOOKUP(D37,'Sous-Module'!$E$2:$G$28,2,FALSE)*IF(E37="R", 1, 0)</f>
        <v>9.9999999999999992E-2</v>
      </c>
      <c r="I37" s="12">
        <f>VLOOKUP(D37,'Sous-Module'!$E$2:$G$28,2,FALSE)*IF(E37="O", 1, 0)</f>
        <v>0</v>
      </c>
    </row>
    <row r="38" spans="1:9" ht="15.75" customHeight="1">
      <c r="A38" s="18" t="str">
        <f>Groupe!$A$3</f>
        <v>TE</v>
      </c>
      <c r="B38" s="19" t="str">
        <f>VLOOKUP(A38,Groupe!$A$2:$B$6,2,FALSE)</f>
        <v>Professeur</v>
      </c>
      <c r="C38" s="11" t="str">
        <f t="shared" ref="C38:C41" si="7">C37</f>
        <v>3.1</v>
      </c>
      <c r="D38" s="19" t="str">
        <f>VLOOKUP(C38,'Sous-Module'!$D$2:$E$28,2,FALSE)</f>
        <v>3.1 Infrastructure à clé privée et publique</v>
      </c>
      <c r="E38" s="9" t="s">
        <v>23</v>
      </c>
      <c r="F38" s="20" t="str">
        <f>VLOOKUP(E38,Importance!$A$2:$B$4,2,FALSE)</f>
        <v>Obligatoire</v>
      </c>
      <c r="G38" s="12">
        <f>VLOOKUP(D38,'Sous-Module'!$E$2:$G$28,2,FALSE)*IF(E38="M", 1, 0)</f>
        <v>9.9999999999999992E-2</v>
      </c>
      <c r="H38" s="12">
        <f>VLOOKUP(D38,'Sous-Module'!$E$2:$G$28,2,FALSE)*IF(E38="R", 1, 0)</f>
        <v>0</v>
      </c>
      <c r="I38" s="12">
        <f>VLOOKUP(D38,'Sous-Module'!$E$2:$G$28,2,FALSE)*IF(E38="O", 1, 0)</f>
        <v>0</v>
      </c>
    </row>
    <row r="39" spans="1:9" ht="15.75" customHeight="1">
      <c r="A39" s="18" t="str">
        <f>Groupe!$A$4</f>
        <v>IT</v>
      </c>
      <c r="B39" s="19" t="str">
        <f>VLOOKUP(A39,Groupe!$A$2:$B$6,2,FALSE)</f>
        <v>IT</v>
      </c>
      <c r="C39" s="11" t="str">
        <f t="shared" si="7"/>
        <v>3.1</v>
      </c>
      <c r="D39" s="19" t="str">
        <f>VLOOKUP(C39,'Sous-Module'!$D$2:$E$28,2,FALSE)</f>
        <v>3.1 Infrastructure à clé privée et publique</v>
      </c>
      <c r="E39" s="9" t="s">
        <v>23</v>
      </c>
      <c r="F39" s="20" t="str">
        <f>VLOOKUP(E39,Importance!$A$2:$B$4,2,FALSE)</f>
        <v>Obligatoire</v>
      </c>
      <c r="G39" s="12">
        <f>VLOOKUP(D39,'Sous-Module'!$E$2:$G$28,2,FALSE)*IF(E39="M", 1, 0)</f>
        <v>9.9999999999999992E-2</v>
      </c>
      <c r="H39" s="12">
        <f>VLOOKUP(D39,'Sous-Module'!$E$2:$G$28,2,FALSE)*IF(E39="R", 1, 0)</f>
        <v>0</v>
      </c>
      <c r="I39" s="12">
        <f>VLOOKUP(D39,'Sous-Module'!$E$2:$G$28,2,FALSE)*IF(E39="O", 1, 0)</f>
        <v>0</v>
      </c>
    </row>
    <row r="40" spans="1:9" ht="15.75" customHeight="1">
      <c r="A40" s="18" t="str">
        <f>Groupe!$A$5</f>
        <v>ST</v>
      </c>
      <c r="B40" s="19" t="str">
        <f>VLOOKUP(A40,Groupe!$A$2:$B$6,2,FALSE)</f>
        <v>Etudiant</v>
      </c>
      <c r="C40" s="11" t="str">
        <f t="shared" si="7"/>
        <v>3.1</v>
      </c>
      <c r="D40" s="19" t="str">
        <f>VLOOKUP(C40,'Sous-Module'!$D$2:$E$28,2,FALSE)</f>
        <v>3.1 Infrastructure à clé privée et publique</v>
      </c>
      <c r="E40" s="9" t="s">
        <v>23</v>
      </c>
      <c r="F40" s="20" t="str">
        <f>VLOOKUP(E40,Importance!$A$2:$B$4,2,FALSE)</f>
        <v>Obligatoire</v>
      </c>
      <c r="G40" s="12">
        <f>VLOOKUP(D40,'Sous-Module'!$E$2:$G$28,2,FALSE)*IF(E40="M", 1, 0)</f>
        <v>9.9999999999999992E-2</v>
      </c>
      <c r="H40" s="12">
        <f>VLOOKUP(D40,'Sous-Module'!$E$2:$G$28,2,FALSE)*IF(E40="R", 1, 0)</f>
        <v>0</v>
      </c>
      <c r="I40" s="12">
        <f>VLOOKUP(D40,'Sous-Module'!$E$2:$G$28,2,FALSE)*IF(E40="O", 1, 0)</f>
        <v>0</v>
      </c>
    </row>
    <row r="41" spans="1:9" ht="15.75" customHeight="1">
      <c r="A41" s="21" t="str">
        <f>Groupe!$A$6</f>
        <v>OT</v>
      </c>
      <c r="B41" s="22" t="str">
        <f>VLOOKUP(A41,Groupe!$A$2:$B$6,2,FALSE)</f>
        <v>Autre</v>
      </c>
      <c r="C41" s="23" t="str">
        <f t="shared" si="7"/>
        <v>3.1</v>
      </c>
      <c r="D41" s="22" t="str">
        <f>VLOOKUP(C41,'Sous-Module'!$D$2:$E$28,2,FALSE)</f>
        <v>3.1 Infrastructure à clé privée et publique</v>
      </c>
      <c r="E41" s="24" t="s">
        <v>26</v>
      </c>
      <c r="F41" s="25" t="str">
        <f>VLOOKUP(E41,Importance!$A$2:$B$4,2,FALSE)</f>
        <v>Optionnel</v>
      </c>
      <c r="G41" s="12">
        <f>VLOOKUP(D41,'Sous-Module'!$E$2:$G$28,2,FALSE)*IF(E41="M", 1, 0)</f>
        <v>0</v>
      </c>
      <c r="H41" s="12">
        <f>VLOOKUP(D41,'Sous-Module'!$E$2:$G$28,2,FALSE)*IF(E41="R", 1, 0)</f>
        <v>0</v>
      </c>
      <c r="I41" s="12">
        <f>VLOOKUP(D41,'Sous-Module'!$E$2:$G$28,2,FALSE)*IF(E41="O", 1, 0)</f>
        <v>9.9999999999999992E-2</v>
      </c>
    </row>
    <row r="42" spans="1:9" ht="15.75" customHeight="1">
      <c r="A42" s="13" t="str">
        <f>Groupe!$A$2</f>
        <v>MG</v>
      </c>
      <c r="B42" s="14" t="str">
        <f>VLOOKUP(A42,Groupe!$A$2:$B$6,2,FALSE)</f>
        <v>Management</v>
      </c>
      <c r="C42" s="15" t="s">
        <v>38</v>
      </c>
      <c r="D42" s="14" t="str">
        <f>VLOOKUP(C42,'Sous-Module'!$D$2:$E$28,2,FALSE)</f>
        <v>3.2 Portefeuilles logiciels et matériels</v>
      </c>
      <c r="E42" s="16" t="s">
        <v>24</v>
      </c>
      <c r="F42" s="17" t="str">
        <f>VLOOKUP(E42,Importance!$A$2:$B$4,2,FALSE)</f>
        <v>Pertinent</v>
      </c>
      <c r="G42" s="12">
        <f>VLOOKUP(D42,'Sous-Module'!$E$2:$G$28,2,FALSE)*IF(E42="M", 1, 0)</f>
        <v>0</v>
      </c>
      <c r="H42" s="12">
        <f>VLOOKUP(D42,'Sous-Module'!$E$2:$G$28,2,FALSE)*IF(E42="R", 1, 0)</f>
        <v>9.9999999999999992E-2</v>
      </c>
      <c r="I42" s="12">
        <f>VLOOKUP(D42,'Sous-Module'!$E$2:$G$28,2,FALSE)*IF(E42="O", 1, 0)</f>
        <v>0</v>
      </c>
    </row>
    <row r="43" spans="1:9" ht="15.75" customHeight="1">
      <c r="A43" s="18" t="str">
        <f>Groupe!$A$3</f>
        <v>TE</v>
      </c>
      <c r="B43" s="19" t="str">
        <f>VLOOKUP(A43,Groupe!$A$2:$B$6,2,FALSE)</f>
        <v>Professeur</v>
      </c>
      <c r="C43" s="11" t="str">
        <f t="shared" ref="C43:C46" si="8">C42</f>
        <v>3.2</v>
      </c>
      <c r="D43" s="19" t="str">
        <f>VLOOKUP(C43,'Sous-Module'!$D$2:$E$28,2,FALSE)</f>
        <v>3.2 Portefeuilles logiciels et matériels</v>
      </c>
      <c r="E43" s="9" t="s">
        <v>23</v>
      </c>
      <c r="F43" s="20" t="str">
        <f>VLOOKUP(E43,Importance!$A$2:$B$4,2,FALSE)</f>
        <v>Obligatoire</v>
      </c>
      <c r="G43" s="12">
        <f>VLOOKUP(D43,'Sous-Module'!$E$2:$G$28,2,FALSE)*IF(E43="M", 1, 0)</f>
        <v>9.9999999999999992E-2</v>
      </c>
      <c r="H43" s="12">
        <f>VLOOKUP(D43,'Sous-Module'!$E$2:$G$28,2,FALSE)*IF(E43="R", 1, 0)</f>
        <v>0</v>
      </c>
      <c r="I43" s="12">
        <f>VLOOKUP(D43,'Sous-Module'!$E$2:$G$28,2,FALSE)*IF(E43="O", 1, 0)</f>
        <v>0</v>
      </c>
    </row>
    <row r="44" spans="1:9" ht="15.75" customHeight="1">
      <c r="A44" s="18" t="str">
        <f>Groupe!$A$4</f>
        <v>IT</v>
      </c>
      <c r="B44" s="19" t="str">
        <f>VLOOKUP(A44,Groupe!$A$2:$B$6,2,FALSE)</f>
        <v>IT</v>
      </c>
      <c r="C44" s="11" t="str">
        <f t="shared" si="8"/>
        <v>3.2</v>
      </c>
      <c r="D44" s="19" t="str">
        <f>VLOOKUP(C44,'Sous-Module'!$D$2:$E$28,2,FALSE)</f>
        <v>3.2 Portefeuilles logiciels et matériels</v>
      </c>
      <c r="E44" s="9" t="s">
        <v>23</v>
      </c>
      <c r="F44" s="20" t="str">
        <f>VLOOKUP(E44,Importance!$A$2:$B$4,2,FALSE)</f>
        <v>Obligatoire</v>
      </c>
      <c r="G44" s="12">
        <f>VLOOKUP(D44,'Sous-Module'!$E$2:$G$28,2,FALSE)*IF(E44="M", 1, 0)</f>
        <v>9.9999999999999992E-2</v>
      </c>
      <c r="H44" s="12">
        <f>VLOOKUP(D44,'Sous-Module'!$E$2:$G$28,2,FALSE)*IF(E44="R", 1, 0)</f>
        <v>0</v>
      </c>
      <c r="I44" s="12">
        <f>VLOOKUP(D44,'Sous-Module'!$E$2:$G$28,2,FALSE)*IF(E44="O", 1, 0)</f>
        <v>0</v>
      </c>
    </row>
    <row r="45" spans="1:9" ht="15.75" customHeight="1">
      <c r="A45" s="18" t="str">
        <f>Groupe!$A$5</f>
        <v>ST</v>
      </c>
      <c r="B45" s="19" t="str">
        <f>VLOOKUP(A45,Groupe!$A$2:$B$6,2,FALSE)</f>
        <v>Etudiant</v>
      </c>
      <c r="C45" s="11" t="str">
        <f t="shared" si="8"/>
        <v>3.2</v>
      </c>
      <c r="D45" s="19" t="str">
        <f>VLOOKUP(C45,'Sous-Module'!$D$2:$E$28,2,FALSE)</f>
        <v>3.2 Portefeuilles logiciels et matériels</v>
      </c>
      <c r="E45" s="9" t="s">
        <v>23</v>
      </c>
      <c r="F45" s="20" t="str">
        <f>VLOOKUP(E45,Importance!$A$2:$B$4,2,FALSE)</f>
        <v>Obligatoire</v>
      </c>
      <c r="G45" s="12">
        <f>VLOOKUP(D45,'Sous-Module'!$E$2:$G$28,2,FALSE)*IF(E45="M", 1, 0)</f>
        <v>9.9999999999999992E-2</v>
      </c>
      <c r="H45" s="12">
        <f>VLOOKUP(D45,'Sous-Module'!$E$2:$G$28,2,FALSE)*IF(E45="R", 1, 0)</f>
        <v>0</v>
      </c>
      <c r="I45" s="12">
        <f>VLOOKUP(D45,'Sous-Module'!$E$2:$G$28,2,FALSE)*IF(E45="O", 1, 0)</f>
        <v>0</v>
      </c>
    </row>
    <row r="46" spans="1:9" ht="15.75" customHeight="1">
      <c r="A46" s="21" t="str">
        <f>Groupe!$A$6</f>
        <v>OT</v>
      </c>
      <c r="B46" s="22" t="str">
        <f>VLOOKUP(A46,Groupe!$A$2:$B$6,2,FALSE)</f>
        <v>Autre</v>
      </c>
      <c r="C46" s="23" t="str">
        <f t="shared" si="8"/>
        <v>3.2</v>
      </c>
      <c r="D46" s="22" t="str">
        <f>VLOOKUP(C46,'Sous-Module'!$D$2:$E$28,2,FALSE)</f>
        <v>3.2 Portefeuilles logiciels et matériels</v>
      </c>
      <c r="E46" s="24" t="s">
        <v>26</v>
      </c>
      <c r="F46" s="25" t="str">
        <f>VLOOKUP(E46,Importance!$A$2:$B$4,2,FALSE)</f>
        <v>Optionnel</v>
      </c>
      <c r="G46" s="12">
        <f>VLOOKUP(D46,'Sous-Module'!$E$2:$G$28,2,FALSE)*IF(E46="M", 1, 0)</f>
        <v>0</v>
      </c>
      <c r="H46" s="12">
        <f>VLOOKUP(D46,'Sous-Module'!$E$2:$G$28,2,FALSE)*IF(E46="R", 1, 0)</f>
        <v>0</v>
      </c>
      <c r="I46" s="12">
        <f>VLOOKUP(D46,'Sous-Module'!$E$2:$G$28,2,FALSE)*IF(E46="O", 1, 0)</f>
        <v>9.9999999999999992E-2</v>
      </c>
    </row>
    <row r="47" spans="1:9" ht="15.75" customHeight="1">
      <c r="A47" s="13" t="str">
        <f>Groupe!$A$2</f>
        <v>MG</v>
      </c>
      <c r="B47" s="14" t="str">
        <f>VLOOKUP(A47,Groupe!$A$2:$B$6,2,FALSE)</f>
        <v>Management</v>
      </c>
      <c r="C47" s="15" t="s">
        <v>39</v>
      </c>
      <c r="D47" s="14" t="str">
        <f>VLOOKUP(C47,'Sous-Module'!$D$2:$E$28,2,FALSE)</f>
        <v>3.3 Exemples pratiques</v>
      </c>
      <c r="E47" s="16" t="s">
        <v>24</v>
      </c>
      <c r="F47" s="17" t="str">
        <f>VLOOKUP(E47,Importance!$A$2:$B$4,2,FALSE)</f>
        <v>Pertinent</v>
      </c>
      <c r="G47" s="12">
        <f>VLOOKUP(D47,'Sous-Module'!$E$2:$G$28,2,FALSE)*IF(E47="M", 1, 0)</f>
        <v>0</v>
      </c>
      <c r="H47" s="12">
        <f>VLOOKUP(D47,'Sous-Module'!$E$2:$G$28,2,FALSE)*IF(E47="R", 1, 0)</f>
        <v>9.9999999999999992E-2</v>
      </c>
      <c r="I47" s="12">
        <f>VLOOKUP(D47,'Sous-Module'!$E$2:$G$28,2,FALSE)*IF(E47="O", 1, 0)</f>
        <v>0</v>
      </c>
    </row>
    <row r="48" spans="1:9" ht="15.75" customHeight="1">
      <c r="A48" s="18" t="str">
        <f>Groupe!$A$3</f>
        <v>TE</v>
      </c>
      <c r="B48" s="19" t="str">
        <f>VLOOKUP(A48,Groupe!$A$2:$B$6,2,FALSE)</f>
        <v>Professeur</v>
      </c>
      <c r="C48" s="11" t="str">
        <f t="shared" ref="C48:C51" si="9">C47</f>
        <v>3.3</v>
      </c>
      <c r="D48" s="19" t="str">
        <f>VLOOKUP(C48,'Sous-Module'!$D$2:$E$28,2,FALSE)</f>
        <v>3.3 Exemples pratiques</v>
      </c>
      <c r="E48" s="9" t="s">
        <v>24</v>
      </c>
      <c r="F48" s="20" t="str">
        <f>VLOOKUP(E48,Importance!$A$2:$B$4,2,FALSE)</f>
        <v>Pertinent</v>
      </c>
      <c r="G48" s="12">
        <f>VLOOKUP(D48,'Sous-Module'!$E$2:$G$28,2,FALSE)*IF(E48="M", 1, 0)</f>
        <v>0</v>
      </c>
      <c r="H48" s="12">
        <f>VLOOKUP(D48,'Sous-Module'!$E$2:$G$28,2,FALSE)*IF(E48="R", 1, 0)</f>
        <v>9.9999999999999992E-2</v>
      </c>
      <c r="I48" s="12">
        <f>VLOOKUP(D48,'Sous-Module'!$E$2:$G$28,2,FALSE)*IF(E48="O", 1, 0)</f>
        <v>0</v>
      </c>
    </row>
    <row r="49" spans="1:9" ht="15.75" customHeight="1">
      <c r="A49" s="18" t="str">
        <f>Groupe!$A$4</f>
        <v>IT</v>
      </c>
      <c r="B49" s="19" t="str">
        <f>VLOOKUP(A49,Groupe!$A$2:$B$6,2,FALSE)</f>
        <v>IT</v>
      </c>
      <c r="C49" s="11" t="str">
        <f t="shared" si="9"/>
        <v>3.3</v>
      </c>
      <c r="D49" s="19" t="str">
        <f>VLOOKUP(C49,'Sous-Module'!$D$2:$E$28,2,FALSE)</f>
        <v>3.3 Exemples pratiques</v>
      </c>
      <c r="E49" s="9" t="s">
        <v>24</v>
      </c>
      <c r="F49" s="20" t="str">
        <f>VLOOKUP(E49,Importance!$A$2:$B$4,2,FALSE)</f>
        <v>Pertinent</v>
      </c>
      <c r="G49" s="12">
        <f>VLOOKUP(D49,'Sous-Module'!$E$2:$G$28,2,FALSE)*IF(E49="M", 1, 0)</f>
        <v>0</v>
      </c>
      <c r="H49" s="12">
        <f>VLOOKUP(D49,'Sous-Module'!$E$2:$G$28,2,FALSE)*IF(E49="R", 1, 0)</f>
        <v>9.9999999999999992E-2</v>
      </c>
      <c r="I49" s="12">
        <f>VLOOKUP(D49,'Sous-Module'!$E$2:$G$28,2,FALSE)*IF(E49="O", 1, 0)</f>
        <v>0</v>
      </c>
    </row>
    <row r="50" spans="1:9" ht="15.75" customHeight="1">
      <c r="A50" s="18" t="str">
        <f>Groupe!$A$5</f>
        <v>ST</v>
      </c>
      <c r="B50" s="19" t="str">
        <f>VLOOKUP(A50,Groupe!$A$2:$B$6,2,FALSE)</f>
        <v>Etudiant</v>
      </c>
      <c r="C50" s="11" t="str">
        <f t="shared" si="9"/>
        <v>3.3</v>
      </c>
      <c r="D50" s="19" t="str">
        <f>VLOOKUP(C50,'Sous-Module'!$D$2:$E$28,2,FALSE)</f>
        <v>3.3 Exemples pratiques</v>
      </c>
      <c r="E50" s="9" t="s">
        <v>24</v>
      </c>
      <c r="F50" s="20" t="str">
        <f>VLOOKUP(E50,Importance!$A$2:$B$4,2,FALSE)</f>
        <v>Pertinent</v>
      </c>
      <c r="G50" s="12">
        <f>VLOOKUP(D50,'Sous-Module'!$E$2:$G$28,2,FALSE)*IF(E50="M", 1, 0)</f>
        <v>0</v>
      </c>
      <c r="H50" s="12">
        <f>VLOOKUP(D50,'Sous-Module'!$E$2:$G$28,2,FALSE)*IF(E50="R", 1, 0)</f>
        <v>9.9999999999999992E-2</v>
      </c>
      <c r="I50" s="12">
        <f>VLOOKUP(D50,'Sous-Module'!$E$2:$G$28,2,FALSE)*IF(E50="O", 1, 0)</f>
        <v>0</v>
      </c>
    </row>
    <row r="51" spans="1:9" ht="15.75" customHeight="1">
      <c r="A51" s="21" t="str">
        <f>Groupe!$A$6</f>
        <v>OT</v>
      </c>
      <c r="B51" s="22" t="str">
        <f>VLOOKUP(A51,Groupe!$A$2:$B$6,2,FALSE)</f>
        <v>Autre</v>
      </c>
      <c r="C51" s="23" t="str">
        <f t="shared" si="9"/>
        <v>3.3</v>
      </c>
      <c r="D51" s="22" t="str">
        <f>VLOOKUP(C51,'Sous-Module'!$D$2:$E$28,2,FALSE)</f>
        <v>3.3 Exemples pratiques</v>
      </c>
      <c r="E51" s="24" t="s">
        <v>26</v>
      </c>
      <c r="F51" s="25" t="str">
        <f>VLOOKUP(E51,Importance!$A$2:$B$4,2,FALSE)</f>
        <v>Optionnel</v>
      </c>
      <c r="G51" s="12">
        <f>VLOOKUP(D51,'Sous-Module'!$E$2:$G$28,2,FALSE)*IF(E51="M", 1, 0)</f>
        <v>0</v>
      </c>
      <c r="H51" s="12">
        <f>VLOOKUP(D51,'Sous-Module'!$E$2:$G$28,2,FALSE)*IF(E51="R", 1, 0)</f>
        <v>0</v>
      </c>
      <c r="I51" s="12">
        <f>VLOOKUP(D51,'Sous-Module'!$E$2:$G$28,2,FALSE)*IF(E51="O", 1, 0)</f>
        <v>9.9999999999999992E-2</v>
      </c>
    </row>
    <row r="52" spans="1:9" ht="15.75" customHeight="1">
      <c r="A52" s="13" t="str">
        <f>Groupe!$A$2</f>
        <v>MG</v>
      </c>
      <c r="B52" s="14" t="str">
        <f>VLOOKUP(A52,Groupe!$A$2:$B$6,2,FALSE)</f>
        <v>Management</v>
      </c>
      <c r="C52" s="15" t="s">
        <v>40</v>
      </c>
      <c r="D52" s="14" t="str">
        <f>VLOOKUP(C52,'Sous-Module'!$D$2:$E$28,2,FALSE)</f>
        <v>4.1 Règles de confidentialité empiriques</v>
      </c>
      <c r="E52" s="16" t="s">
        <v>23</v>
      </c>
      <c r="F52" s="17" t="str">
        <f>VLOOKUP(E52,Importance!$A$2:$B$4,2,FALSE)</f>
        <v>Obligatoire</v>
      </c>
      <c r="G52" s="12">
        <f>VLOOKUP(D52,'Sous-Module'!$E$2:$G$28,2,FALSE)*IF(E52="M", 1, 0)</f>
        <v>9.9999999999999992E-2</v>
      </c>
      <c r="H52" s="12">
        <f>VLOOKUP(D52,'Sous-Module'!$E$2:$G$28,2,FALSE)*IF(E52="R", 1, 0)</f>
        <v>0</v>
      </c>
      <c r="I52" s="12">
        <f>VLOOKUP(D52,'Sous-Module'!$E$2:$G$28,2,FALSE)*IF(E52="O", 1, 0)</f>
        <v>0</v>
      </c>
    </row>
    <row r="53" spans="1:9" ht="15.75" customHeight="1">
      <c r="A53" s="18" t="str">
        <f>Groupe!$A$3</f>
        <v>TE</v>
      </c>
      <c r="B53" s="19" t="str">
        <f>VLOOKUP(A53,Groupe!$A$2:$B$6,2,FALSE)</f>
        <v>Professeur</v>
      </c>
      <c r="C53" s="11" t="str">
        <f t="shared" ref="C53:C56" si="10">C52</f>
        <v>4.1</v>
      </c>
      <c r="D53" s="19" t="str">
        <f>VLOOKUP(C53,'Sous-Module'!$D$2:$E$28,2,FALSE)</f>
        <v>4.1 Règles de confidentialité empiriques</v>
      </c>
      <c r="E53" s="9" t="s">
        <v>24</v>
      </c>
      <c r="F53" s="20" t="str">
        <f>VLOOKUP(E53,Importance!$A$2:$B$4,2,FALSE)</f>
        <v>Pertinent</v>
      </c>
      <c r="G53" s="12">
        <f>VLOOKUP(D53,'Sous-Module'!$E$2:$G$28,2,FALSE)*IF(E53="M", 1, 0)</f>
        <v>0</v>
      </c>
      <c r="H53" s="12">
        <f>VLOOKUP(D53,'Sous-Module'!$E$2:$G$28,2,FALSE)*IF(E53="R", 1, 0)</f>
        <v>9.9999999999999992E-2</v>
      </c>
      <c r="I53" s="12">
        <f>VLOOKUP(D53,'Sous-Module'!$E$2:$G$28,2,FALSE)*IF(E53="O", 1, 0)</f>
        <v>0</v>
      </c>
    </row>
    <row r="54" spans="1:9" ht="15.75" customHeight="1">
      <c r="A54" s="18" t="str">
        <f>Groupe!$A$4</f>
        <v>IT</v>
      </c>
      <c r="B54" s="19" t="str">
        <f>VLOOKUP(A54,Groupe!$A$2:$B$6,2,FALSE)</f>
        <v>IT</v>
      </c>
      <c r="C54" s="11" t="str">
        <f t="shared" si="10"/>
        <v>4.1</v>
      </c>
      <c r="D54" s="19" t="str">
        <f>VLOOKUP(C54,'Sous-Module'!$D$2:$E$28,2,FALSE)</f>
        <v>4.1 Règles de confidentialité empiriques</v>
      </c>
      <c r="E54" s="9" t="s">
        <v>23</v>
      </c>
      <c r="F54" s="20" t="str">
        <f>VLOOKUP(E54,Importance!$A$2:$B$4,2,FALSE)</f>
        <v>Obligatoire</v>
      </c>
      <c r="G54" s="12">
        <f>VLOOKUP(D54,'Sous-Module'!$E$2:$G$28,2,FALSE)*IF(E54="M", 1, 0)</f>
        <v>9.9999999999999992E-2</v>
      </c>
      <c r="H54" s="12">
        <f>VLOOKUP(D54,'Sous-Module'!$E$2:$G$28,2,FALSE)*IF(E54="R", 1, 0)</f>
        <v>0</v>
      </c>
      <c r="I54" s="12">
        <f>VLOOKUP(D54,'Sous-Module'!$E$2:$G$28,2,FALSE)*IF(E54="O", 1, 0)</f>
        <v>0</v>
      </c>
    </row>
    <row r="55" spans="1:9" ht="15.75" customHeight="1">
      <c r="A55" s="18" t="str">
        <f>Groupe!$A$5</f>
        <v>ST</v>
      </c>
      <c r="B55" s="19" t="str">
        <f>VLOOKUP(A55,Groupe!$A$2:$B$6,2,FALSE)</f>
        <v>Etudiant</v>
      </c>
      <c r="C55" s="11" t="str">
        <f t="shared" si="10"/>
        <v>4.1</v>
      </c>
      <c r="D55" s="19" t="str">
        <f>VLOOKUP(C55,'Sous-Module'!$D$2:$E$28,2,FALSE)</f>
        <v>4.1 Règles de confidentialité empiriques</v>
      </c>
      <c r="E55" s="9" t="s">
        <v>26</v>
      </c>
      <c r="F55" s="20" t="str">
        <f>VLOOKUP(E55,Importance!$A$2:$B$4,2,FALSE)</f>
        <v>Optionnel</v>
      </c>
      <c r="G55" s="12">
        <f>VLOOKUP(D55,'Sous-Module'!$E$2:$G$28,2,FALSE)*IF(E55="M", 1, 0)</f>
        <v>0</v>
      </c>
      <c r="H55" s="12">
        <f>VLOOKUP(D55,'Sous-Module'!$E$2:$G$28,2,FALSE)*IF(E55="R", 1, 0)</f>
        <v>0</v>
      </c>
      <c r="I55" s="12">
        <f>VLOOKUP(D55,'Sous-Module'!$E$2:$G$28,2,FALSE)*IF(E55="O", 1, 0)</f>
        <v>9.9999999999999992E-2</v>
      </c>
    </row>
    <row r="56" spans="1:9" ht="15.75" customHeight="1">
      <c r="A56" s="21" t="str">
        <f>Groupe!$A$6</f>
        <v>OT</v>
      </c>
      <c r="B56" s="22" t="str">
        <f>VLOOKUP(A56,Groupe!$A$2:$B$6,2,FALSE)</f>
        <v>Autre</v>
      </c>
      <c r="C56" s="23" t="str">
        <f t="shared" si="10"/>
        <v>4.1</v>
      </c>
      <c r="D56" s="22" t="str">
        <f>VLOOKUP(C56,'Sous-Module'!$D$2:$E$28,2,FALSE)</f>
        <v>4.1 Règles de confidentialité empiriques</v>
      </c>
      <c r="E56" s="24" t="s">
        <v>26</v>
      </c>
      <c r="F56" s="25" t="str">
        <f>VLOOKUP(E56,Importance!$A$2:$B$4,2,FALSE)</f>
        <v>Optionnel</v>
      </c>
      <c r="G56" s="12">
        <f>VLOOKUP(D56,'Sous-Module'!$E$2:$G$28,2,FALSE)*IF(E56="M", 1, 0)</f>
        <v>0</v>
      </c>
      <c r="H56" s="12">
        <f>VLOOKUP(D56,'Sous-Module'!$E$2:$G$28,2,FALSE)*IF(E56="R", 1, 0)</f>
        <v>0</v>
      </c>
      <c r="I56" s="12">
        <f>VLOOKUP(D56,'Sous-Module'!$E$2:$G$28,2,FALSE)*IF(E56="O", 1, 0)</f>
        <v>9.9999999999999992E-2</v>
      </c>
    </row>
    <row r="57" spans="1:9" ht="15.75" customHeight="1">
      <c r="A57" s="13" t="str">
        <f>Groupe!$A$2</f>
        <v>MG</v>
      </c>
      <c r="B57" s="14" t="str">
        <f>VLOOKUP(A57,Groupe!$A$2:$B$6,2,FALSE)</f>
        <v>Management</v>
      </c>
      <c r="C57" s="15" t="s">
        <v>41</v>
      </c>
      <c r="D57" s="14" t="str">
        <f>VLOOKUP(C57,'Sous-Module'!$D$2:$E$28,2,FALSE)</f>
        <v>4.2 SSI – Identité auto-souveraine</v>
      </c>
      <c r="E57" s="16" t="s">
        <v>23</v>
      </c>
      <c r="F57" s="17" t="str">
        <f>VLOOKUP(E57,Importance!$A$2:$B$4,2,FALSE)</f>
        <v>Obligatoire</v>
      </c>
      <c r="G57" s="12">
        <f>VLOOKUP(D57,'Sous-Module'!$E$2:$G$28,2,FALSE)*IF(E57="M", 1, 0)</f>
        <v>9.9999999999999992E-2</v>
      </c>
      <c r="H57" s="12">
        <f>VLOOKUP(D57,'Sous-Module'!$E$2:$G$28,2,FALSE)*IF(E57="R", 1, 0)</f>
        <v>0</v>
      </c>
      <c r="I57" s="12">
        <f>VLOOKUP(D57,'Sous-Module'!$E$2:$G$28,2,FALSE)*IF(E57="O", 1, 0)</f>
        <v>0</v>
      </c>
    </row>
    <row r="58" spans="1:9" ht="15.75" customHeight="1">
      <c r="A58" s="18" t="str">
        <f>Groupe!$A$3</f>
        <v>TE</v>
      </c>
      <c r="B58" s="19" t="str">
        <f>VLOOKUP(A58,Groupe!$A$2:$B$6,2,FALSE)</f>
        <v>Professeur</v>
      </c>
      <c r="C58" s="11" t="str">
        <f t="shared" ref="C58:C61" si="11">C57</f>
        <v>4.2</v>
      </c>
      <c r="D58" s="19" t="str">
        <f>VLOOKUP(C58,'Sous-Module'!$D$2:$E$28,2,FALSE)</f>
        <v>4.2 SSI – Identité auto-souveraine</v>
      </c>
      <c r="E58" s="9" t="s">
        <v>24</v>
      </c>
      <c r="F58" s="20" t="str">
        <f>VLOOKUP(E58,Importance!$A$2:$B$4,2,FALSE)</f>
        <v>Pertinent</v>
      </c>
      <c r="G58" s="12">
        <f>VLOOKUP(D58,'Sous-Module'!$E$2:$G$28,2,FALSE)*IF(E58="M", 1, 0)</f>
        <v>0</v>
      </c>
      <c r="H58" s="12">
        <f>VLOOKUP(D58,'Sous-Module'!$E$2:$G$28,2,FALSE)*IF(E58="R", 1, 0)</f>
        <v>9.9999999999999992E-2</v>
      </c>
      <c r="I58" s="12">
        <f>VLOOKUP(D58,'Sous-Module'!$E$2:$G$28,2,FALSE)*IF(E58="O", 1, 0)</f>
        <v>0</v>
      </c>
    </row>
    <row r="59" spans="1:9" ht="15.75" customHeight="1">
      <c r="A59" s="18" t="str">
        <f>Groupe!$A$4</f>
        <v>IT</v>
      </c>
      <c r="B59" s="19" t="str">
        <f>VLOOKUP(A59,Groupe!$A$2:$B$6,2,FALSE)</f>
        <v>IT</v>
      </c>
      <c r="C59" s="11" t="str">
        <f t="shared" si="11"/>
        <v>4.2</v>
      </c>
      <c r="D59" s="19" t="str">
        <f>VLOOKUP(C59,'Sous-Module'!$D$2:$E$28,2,FALSE)</f>
        <v>4.2 SSI – Identité auto-souveraine</v>
      </c>
      <c r="E59" s="9" t="s">
        <v>23</v>
      </c>
      <c r="F59" s="20" t="str">
        <f>VLOOKUP(E59,Importance!$A$2:$B$4,2,FALSE)</f>
        <v>Obligatoire</v>
      </c>
      <c r="G59" s="12">
        <f>VLOOKUP(D59,'Sous-Module'!$E$2:$G$28,2,FALSE)*IF(E59="M", 1, 0)</f>
        <v>9.9999999999999992E-2</v>
      </c>
      <c r="H59" s="12">
        <f>VLOOKUP(D59,'Sous-Module'!$E$2:$G$28,2,FALSE)*IF(E59="R", 1, 0)</f>
        <v>0</v>
      </c>
      <c r="I59" s="12">
        <f>VLOOKUP(D59,'Sous-Module'!$E$2:$G$28,2,FALSE)*IF(E59="O", 1, 0)</f>
        <v>0</v>
      </c>
    </row>
    <row r="60" spans="1:9" ht="15.75" customHeight="1">
      <c r="A60" s="18" t="str">
        <f>Groupe!$A$5</f>
        <v>ST</v>
      </c>
      <c r="B60" s="19" t="str">
        <f>VLOOKUP(A60,Groupe!$A$2:$B$6,2,FALSE)</f>
        <v>Etudiant</v>
      </c>
      <c r="C60" s="11" t="str">
        <f t="shared" si="11"/>
        <v>4.2</v>
      </c>
      <c r="D60" s="19" t="str">
        <f>VLOOKUP(C60,'Sous-Module'!$D$2:$E$28,2,FALSE)</f>
        <v>4.2 SSI – Identité auto-souveraine</v>
      </c>
      <c r="E60" s="9" t="s">
        <v>24</v>
      </c>
      <c r="F60" s="20" t="str">
        <f>VLOOKUP(E60,Importance!$A$2:$B$4,2,FALSE)</f>
        <v>Pertinent</v>
      </c>
      <c r="G60" s="12">
        <f>VLOOKUP(D60,'Sous-Module'!$E$2:$G$28,2,FALSE)*IF(E60="M", 1, 0)</f>
        <v>0</v>
      </c>
      <c r="H60" s="12">
        <f>VLOOKUP(D60,'Sous-Module'!$E$2:$G$28,2,FALSE)*IF(E60="R", 1, 0)</f>
        <v>9.9999999999999992E-2</v>
      </c>
      <c r="I60" s="12">
        <f>VLOOKUP(D60,'Sous-Module'!$E$2:$G$28,2,FALSE)*IF(E60="O", 1, 0)</f>
        <v>0</v>
      </c>
    </row>
    <row r="61" spans="1:9" ht="15.75" customHeight="1">
      <c r="A61" s="21" t="str">
        <f>Groupe!$A$6</f>
        <v>OT</v>
      </c>
      <c r="B61" s="22" t="str">
        <f>VLOOKUP(A61,Groupe!$A$2:$B$6,2,FALSE)</f>
        <v>Autre</v>
      </c>
      <c r="C61" s="23" t="str">
        <f t="shared" si="11"/>
        <v>4.2</v>
      </c>
      <c r="D61" s="22" t="str">
        <f>VLOOKUP(C61,'Sous-Module'!$D$2:$E$28,2,FALSE)</f>
        <v>4.2 SSI – Identité auto-souveraine</v>
      </c>
      <c r="E61" s="24" t="s">
        <v>26</v>
      </c>
      <c r="F61" s="25" t="str">
        <f>VLOOKUP(E61,Importance!$A$2:$B$4,2,FALSE)</f>
        <v>Optionnel</v>
      </c>
      <c r="G61" s="12">
        <f>VLOOKUP(D61,'Sous-Module'!$E$2:$G$28,2,FALSE)*IF(E61="M", 1, 0)</f>
        <v>0</v>
      </c>
      <c r="H61" s="12">
        <f>VLOOKUP(D61,'Sous-Module'!$E$2:$G$28,2,FALSE)*IF(E61="R", 1, 0)</f>
        <v>0</v>
      </c>
      <c r="I61" s="12">
        <f>VLOOKUP(D61,'Sous-Module'!$E$2:$G$28,2,FALSE)*IF(E61="O", 1, 0)</f>
        <v>9.9999999999999992E-2</v>
      </c>
    </row>
    <row r="62" spans="1:9" ht="15.75" customHeight="1">
      <c r="A62" s="13" t="str">
        <f>Groupe!$A$2</f>
        <v>MG</v>
      </c>
      <c r="B62" s="14" t="str">
        <f>VLOOKUP(A62,Groupe!$A$2:$B$6,2,FALSE)</f>
        <v>Management</v>
      </c>
      <c r="C62" s="15" t="s">
        <v>42</v>
      </c>
      <c r="D62" s="14" t="str">
        <f>VLOOKUP(C62,'Sous-Module'!$D$2:$E$28,2,FALSE)</f>
        <v>4.3 Des solutions blockchain respectueuses de la vie privée</v>
      </c>
      <c r="E62" s="16" t="s">
        <v>23</v>
      </c>
      <c r="F62" s="17" t="str">
        <f>VLOOKUP(E62,Importance!$A$2:$B$4,2,FALSE)</f>
        <v>Obligatoire</v>
      </c>
      <c r="G62" s="12">
        <f>VLOOKUP(D62,'Sous-Module'!$E$2:$G$28,2,FALSE)*IF(E62="M", 1, 0)</f>
        <v>9.9999999999999992E-2</v>
      </c>
      <c r="H62" s="12">
        <f>VLOOKUP(D62,'Sous-Module'!$E$2:$G$28,2,FALSE)*IF(E62="R", 1, 0)</f>
        <v>0</v>
      </c>
      <c r="I62" s="12">
        <f>VLOOKUP(D62,'Sous-Module'!$E$2:$G$28,2,FALSE)*IF(E62="O", 1, 0)</f>
        <v>0</v>
      </c>
    </row>
    <row r="63" spans="1:9" ht="15.75" customHeight="1">
      <c r="A63" s="18" t="str">
        <f>Groupe!$A$3</f>
        <v>TE</v>
      </c>
      <c r="B63" s="19" t="str">
        <f>VLOOKUP(A63,Groupe!$A$2:$B$6,2,FALSE)</f>
        <v>Professeur</v>
      </c>
      <c r="C63" s="11" t="str">
        <f t="shared" ref="C63:C66" si="12">C62</f>
        <v>4.3</v>
      </c>
      <c r="D63" s="19" t="str">
        <f>VLOOKUP(C63,'Sous-Module'!$D$2:$E$28,2,FALSE)</f>
        <v>4.3 Des solutions blockchain respectueuses de la vie privée</v>
      </c>
      <c r="E63" s="9" t="s">
        <v>24</v>
      </c>
      <c r="F63" s="20" t="str">
        <f>VLOOKUP(E63,Importance!$A$2:$B$4,2,FALSE)</f>
        <v>Pertinent</v>
      </c>
      <c r="G63" s="12">
        <f>VLOOKUP(D63,'Sous-Module'!$E$2:$G$28,2,FALSE)*IF(E63="M", 1, 0)</f>
        <v>0</v>
      </c>
      <c r="H63" s="12">
        <f>VLOOKUP(D63,'Sous-Module'!$E$2:$G$28,2,FALSE)*IF(E63="R", 1, 0)</f>
        <v>9.9999999999999992E-2</v>
      </c>
      <c r="I63" s="12">
        <f>VLOOKUP(D63,'Sous-Module'!$E$2:$G$28,2,FALSE)*IF(E63="O", 1, 0)</f>
        <v>0</v>
      </c>
    </row>
    <row r="64" spans="1:9" ht="15.75" customHeight="1">
      <c r="A64" s="18" t="str">
        <f>Groupe!$A$4</f>
        <v>IT</v>
      </c>
      <c r="B64" s="19" t="str">
        <f>VLOOKUP(A64,Groupe!$A$2:$B$6,2,FALSE)</f>
        <v>IT</v>
      </c>
      <c r="C64" s="11" t="str">
        <f t="shared" si="12"/>
        <v>4.3</v>
      </c>
      <c r="D64" s="19" t="str">
        <f>VLOOKUP(C64,'Sous-Module'!$D$2:$E$28,2,FALSE)</f>
        <v>4.3 Des solutions blockchain respectueuses de la vie privée</v>
      </c>
      <c r="E64" s="9" t="s">
        <v>23</v>
      </c>
      <c r="F64" s="20" t="str">
        <f>VLOOKUP(E64,Importance!$A$2:$B$4,2,FALSE)</f>
        <v>Obligatoire</v>
      </c>
      <c r="G64" s="12">
        <f>VLOOKUP(D64,'Sous-Module'!$E$2:$G$28,2,FALSE)*IF(E64="M", 1, 0)</f>
        <v>9.9999999999999992E-2</v>
      </c>
      <c r="H64" s="12">
        <f>VLOOKUP(D64,'Sous-Module'!$E$2:$G$28,2,FALSE)*IF(E64="R", 1, 0)</f>
        <v>0</v>
      </c>
      <c r="I64" s="12">
        <f>VLOOKUP(D64,'Sous-Module'!$E$2:$G$28,2,FALSE)*IF(E64="O", 1, 0)</f>
        <v>0</v>
      </c>
    </row>
    <row r="65" spans="1:9" ht="15.75" customHeight="1">
      <c r="A65" s="18" t="str">
        <f>Groupe!$A$5</f>
        <v>ST</v>
      </c>
      <c r="B65" s="19" t="str">
        <f>VLOOKUP(A65,Groupe!$A$2:$B$6,2,FALSE)</f>
        <v>Etudiant</v>
      </c>
      <c r="C65" s="11" t="str">
        <f t="shared" si="12"/>
        <v>4.3</v>
      </c>
      <c r="D65" s="19" t="str">
        <f>VLOOKUP(C65,'Sous-Module'!$D$2:$E$28,2,FALSE)</f>
        <v>4.3 Des solutions blockchain respectueuses de la vie privée</v>
      </c>
      <c r="E65" s="9" t="s">
        <v>26</v>
      </c>
      <c r="F65" s="20" t="str">
        <f>VLOOKUP(E65,Importance!$A$2:$B$4,2,FALSE)</f>
        <v>Optionnel</v>
      </c>
      <c r="G65" s="12">
        <f>VLOOKUP(D65,'Sous-Module'!$E$2:$G$28,2,FALSE)*IF(E65="M", 1, 0)</f>
        <v>0</v>
      </c>
      <c r="H65" s="12">
        <f>VLOOKUP(D65,'Sous-Module'!$E$2:$G$28,2,FALSE)*IF(E65="R", 1, 0)</f>
        <v>0</v>
      </c>
      <c r="I65" s="12">
        <f>VLOOKUP(D65,'Sous-Module'!$E$2:$G$28,2,FALSE)*IF(E65="O", 1, 0)</f>
        <v>9.9999999999999992E-2</v>
      </c>
    </row>
    <row r="66" spans="1:9" ht="15.75" customHeight="1">
      <c r="A66" s="21" t="str">
        <f>Groupe!$A$6</f>
        <v>OT</v>
      </c>
      <c r="B66" s="22" t="str">
        <f>VLOOKUP(A66,Groupe!$A$2:$B$6,2,FALSE)</f>
        <v>Autre</v>
      </c>
      <c r="C66" s="23" t="str">
        <f t="shared" si="12"/>
        <v>4.3</v>
      </c>
      <c r="D66" s="22" t="str">
        <f>VLOOKUP(C66,'Sous-Module'!$D$2:$E$28,2,FALSE)</f>
        <v>4.3 Des solutions blockchain respectueuses de la vie privée</v>
      </c>
      <c r="E66" s="24" t="s">
        <v>26</v>
      </c>
      <c r="F66" s="25" t="str">
        <f>VLOOKUP(E66,Importance!$A$2:$B$4,2,FALSE)</f>
        <v>Optionnel</v>
      </c>
      <c r="G66" s="12">
        <f>VLOOKUP(D66,'Sous-Module'!$E$2:$G$28,2,FALSE)*IF(E66="M", 1, 0)</f>
        <v>0</v>
      </c>
      <c r="H66" s="12">
        <f>VLOOKUP(D66,'Sous-Module'!$E$2:$G$28,2,FALSE)*IF(E66="R", 1, 0)</f>
        <v>0</v>
      </c>
      <c r="I66" s="12">
        <f>VLOOKUP(D66,'Sous-Module'!$E$2:$G$28,2,FALSE)*IF(E66="O", 1, 0)</f>
        <v>9.9999999999999992E-2</v>
      </c>
    </row>
    <row r="67" spans="1:9" ht="15.75" customHeight="1">
      <c r="A67" s="13" t="str">
        <f>Groupe!$A$2</f>
        <v>MG</v>
      </c>
      <c r="B67" s="14" t="str">
        <f>VLOOKUP(A67,Groupe!$A$2:$B$6,2,FALSE)</f>
        <v>Management</v>
      </c>
      <c r="C67" s="15" t="s">
        <v>43</v>
      </c>
      <c r="D67" s="14" t="str">
        <f>VLOOKUP(C67,'Sous-Module'!$D$2:$E$28,2,FALSE)</f>
        <v>5.1 Crypto-monnaie</v>
      </c>
      <c r="E67" s="16" t="s">
        <v>24</v>
      </c>
      <c r="F67" s="17" t="str">
        <f>VLOOKUP(E67,Importance!$A$2:$B$4,2,FALSE)</f>
        <v>Pertinent</v>
      </c>
      <c r="G67" s="12">
        <f>VLOOKUP(D67,'Sous-Module'!$E$2:$G$28,2,FALSE)*IF(E67="M", 1, 0)</f>
        <v>0</v>
      </c>
      <c r="H67" s="12">
        <f>VLOOKUP(D67,'Sous-Module'!$E$2:$G$28,2,FALSE)*IF(E67="R", 1, 0)</f>
        <v>0.05</v>
      </c>
      <c r="I67" s="12">
        <f>VLOOKUP(D67,'Sous-Module'!$E$2:$G$28,2,FALSE)*IF(E67="O", 1, 0)</f>
        <v>0</v>
      </c>
    </row>
    <row r="68" spans="1:9" ht="15.75" customHeight="1">
      <c r="A68" s="18" t="str">
        <f>Groupe!$A$3</f>
        <v>TE</v>
      </c>
      <c r="B68" s="19" t="str">
        <f>VLOOKUP(A68,Groupe!$A$2:$B$6,2,FALSE)</f>
        <v>Professeur</v>
      </c>
      <c r="C68" s="11" t="str">
        <f t="shared" ref="C68:C71" si="13">C67</f>
        <v>5.1</v>
      </c>
      <c r="D68" s="19" t="str">
        <f>VLOOKUP(C68,'Sous-Module'!$D$2:$E$28,2,FALSE)</f>
        <v>5.1 Crypto-monnaie</v>
      </c>
      <c r="E68" s="9" t="s">
        <v>26</v>
      </c>
      <c r="F68" s="20" t="str">
        <f>VLOOKUP(E68,Importance!$A$2:$B$4,2,FALSE)</f>
        <v>Optionnel</v>
      </c>
      <c r="G68" s="12">
        <f>VLOOKUP(D68,'Sous-Module'!$E$2:$G$28,2,FALSE)*IF(E68="M", 1, 0)</f>
        <v>0</v>
      </c>
      <c r="H68" s="12">
        <f>VLOOKUP(D68,'Sous-Module'!$E$2:$G$28,2,FALSE)*IF(E68="R", 1, 0)</f>
        <v>0</v>
      </c>
      <c r="I68" s="12">
        <f>VLOOKUP(D68,'Sous-Module'!$E$2:$G$28,2,FALSE)*IF(E68="O", 1, 0)</f>
        <v>0.05</v>
      </c>
    </row>
    <row r="69" spans="1:9" ht="15.75" customHeight="1">
      <c r="A69" s="18" t="str">
        <f>Groupe!$A$4</f>
        <v>IT</v>
      </c>
      <c r="B69" s="19" t="str">
        <f>VLOOKUP(A69,Groupe!$A$2:$B$6,2,FALSE)</f>
        <v>IT</v>
      </c>
      <c r="C69" s="11" t="str">
        <f t="shared" si="13"/>
        <v>5.1</v>
      </c>
      <c r="D69" s="19" t="str">
        <f>VLOOKUP(C69,'Sous-Module'!$D$2:$E$28,2,FALSE)</f>
        <v>5.1 Crypto-monnaie</v>
      </c>
      <c r="E69" s="9" t="s">
        <v>24</v>
      </c>
      <c r="F69" s="20" t="str">
        <f>VLOOKUP(E69,Importance!$A$2:$B$4,2,FALSE)</f>
        <v>Pertinent</v>
      </c>
      <c r="G69" s="12">
        <f>VLOOKUP(D69,'Sous-Module'!$E$2:$G$28,2,FALSE)*IF(E69="M", 1, 0)</f>
        <v>0</v>
      </c>
      <c r="H69" s="12">
        <f>VLOOKUP(D69,'Sous-Module'!$E$2:$G$28,2,FALSE)*IF(E69="R", 1, 0)</f>
        <v>0.05</v>
      </c>
      <c r="I69" s="12">
        <f>VLOOKUP(D69,'Sous-Module'!$E$2:$G$28,2,FALSE)*IF(E69="O", 1, 0)</f>
        <v>0</v>
      </c>
    </row>
    <row r="70" spans="1:9" ht="15.75" customHeight="1">
      <c r="A70" s="18" t="str">
        <f>Groupe!$A$5</f>
        <v>ST</v>
      </c>
      <c r="B70" s="19" t="str">
        <f>VLOOKUP(A70,Groupe!$A$2:$B$6,2,FALSE)</f>
        <v>Etudiant</v>
      </c>
      <c r="C70" s="11" t="str">
        <f t="shared" si="13"/>
        <v>5.1</v>
      </c>
      <c r="D70" s="19" t="str">
        <f>VLOOKUP(C70,'Sous-Module'!$D$2:$E$28,2,FALSE)</f>
        <v>5.1 Crypto-monnaie</v>
      </c>
      <c r="E70" s="9" t="s">
        <v>26</v>
      </c>
      <c r="F70" s="20" t="str">
        <f>VLOOKUP(E70,Importance!$A$2:$B$4,2,FALSE)</f>
        <v>Optionnel</v>
      </c>
      <c r="G70" s="12">
        <f>VLOOKUP(D70,'Sous-Module'!$E$2:$G$28,2,FALSE)*IF(E70="M", 1, 0)</f>
        <v>0</v>
      </c>
      <c r="H70" s="12">
        <f>VLOOKUP(D70,'Sous-Module'!$E$2:$G$28,2,FALSE)*IF(E70="R", 1, 0)</f>
        <v>0</v>
      </c>
      <c r="I70" s="12">
        <f>VLOOKUP(D70,'Sous-Module'!$E$2:$G$28,2,FALSE)*IF(E70="O", 1, 0)</f>
        <v>0.05</v>
      </c>
    </row>
    <row r="71" spans="1:9" ht="15.75" customHeight="1">
      <c r="A71" s="21" t="str">
        <f>Groupe!$A$6</f>
        <v>OT</v>
      </c>
      <c r="B71" s="22" t="str">
        <f>VLOOKUP(A71,Groupe!$A$2:$B$6,2,FALSE)</f>
        <v>Autre</v>
      </c>
      <c r="C71" s="23" t="str">
        <f t="shared" si="13"/>
        <v>5.1</v>
      </c>
      <c r="D71" s="22" t="str">
        <f>VLOOKUP(C71,'Sous-Module'!$D$2:$E$28,2,FALSE)</f>
        <v>5.1 Crypto-monnaie</v>
      </c>
      <c r="E71" s="24" t="s">
        <v>26</v>
      </c>
      <c r="F71" s="25" t="str">
        <f>VLOOKUP(E71,Importance!$A$2:$B$4,2,FALSE)</f>
        <v>Optionnel</v>
      </c>
      <c r="G71" s="12">
        <f>VLOOKUP(D71,'Sous-Module'!$E$2:$G$28,2,FALSE)*IF(E71="M", 1, 0)</f>
        <v>0</v>
      </c>
      <c r="H71" s="12">
        <f>VLOOKUP(D71,'Sous-Module'!$E$2:$G$28,2,FALSE)*IF(E71="R", 1, 0)</f>
        <v>0</v>
      </c>
      <c r="I71" s="12">
        <f>VLOOKUP(D71,'Sous-Module'!$E$2:$G$28,2,FALSE)*IF(E71="O", 1, 0)</f>
        <v>0.05</v>
      </c>
    </row>
    <row r="72" spans="1:9" ht="15.75" customHeight="1">
      <c r="A72" s="13" t="str">
        <f>Groupe!$A$2</f>
        <v>MG</v>
      </c>
      <c r="B72" s="14" t="str">
        <f>VLOOKUP(A72,Groupe!$A$2:$B$6,2,FALSE)</f>
        <v>Management</v>
      </c>
      <c r="C72" s="15" t="s">
        <v>44</v>
      </c>
      <c r="D72" s="14" t="str">
        <f>VLOOKUP(C72,'Sous-Module'!$D$2:$E$28,2,FALSE)</f>
        <v>5.2 Soins de santé</v>
      </c>
      <c r="E72" s="16" t="s">
        <v>26</v>
      </c>
      <c r="F72" s="17" t="str">
        <f>VLOOKUP(E72,Importance!$A$2:$B$4,2,FALSE)</f>
        <v>Optionnel</v>
      </c>
      <c r="G72" s="12">
        <f>VLOOKUP(D72,'Sous-Module'!$E$2:$G$28,2,FALSE)*IF(E72="M", 1, 0)</f>
        <v>0</v>
      </c>
      <c r="H72" s="12">
        <f>VLOOKUP(D72,'Sous-Module'!$E$2:$G$28,2,FALSE)*IF(E72="R", 1, 0)</f>
        <v>0</v>
      </c>
      <c r="I72" s="12">
        <f>VLOOKUP(D72,'Sous-Module'!$E$2:$G$28,2,FALSE)*IF(E72="O", 1, 0)</f>
        <v>0.05</v>
      </c>
    </row>
    <row r="73" spans="1:9" ht="15.75" customHeight="1">
      <c r="A73" s="18" t="str">
        <f>Groupe!$A$3</f>
        <v>TE</v>
      </c>
      <c r="B73" s="19" t="str">
        <f>VLOOKUP(A73,Groupe!$A$2:$B$6,2,FALSE)</f>
        <v>Professeur</v>
      </c>
      <c r="C73" s="11" t="str">
        <f t="shared" ref="C73:C76" si="14">C72</f>
        <v>5.2</v>
      </c>
      <c r="D73" s="19" t="str">
        <f>VLOOKUP(C73,'Sous-Module'!$D$2:$E$28,2,FALSE)</f>
        <v>5.2 Soins de santé</v>
      </c>
      <c r="E73" s="9" t="s">
        <v>26</v>
      </c>
      <c r="F73" s="20" t="str">
        <f>VLOOKUP(E73,Importance!$A$2:$B$4,2,FALSE)</f>
        <v>Optionnel</v>
      </c>
      <c r="G73" s="12">
        <f>VLOOKUP(D73,'Sous-Module'!$E$2:$G$28,2,FALSE)*IF(E73="M", 1, 0)</f>
        <v>0</v>
      </c>
      <c r="H73" s="12">
        <f>VLOOKUP(D73,'Sous-Module'!$E$2:$G$28,2,FALSE)*IF(E73="R", 1, 0)</f>
        <v>0</v>
      </c>
      <c r="I73" s="12">
        <f>VLOOKUP(D73,'Sous-Module'!$E$2:$G$28,2,FALSE)*IF(E73="O", 1, 0)</f>
        <v>0.05</v>
      </c>
    </row>
    <row r="74" spans="1:9" ht="15.75" customHeight="1">
      <c r="A74" s="18" t="str">
        <f>Groupe!$A$4</f>
        <v>IT</v>
      </c>
      <c r="B74" s="19" t="str">
        <f>VLOOKUP(A74,Groupe!$A$2:$B$6,2,FALSE)</f>
        <v>IT</v>
      </c>
      <c r="C74" s="11" t="str">
        <f t="shared" si="14"/>
        <v>5.2</v>
      </c>
      <c r="D74" s="19" t="str">
        <f>VLOOKUP(C74,'Sous-Module'!$D$2:$E$28,2,FALSE)</f>
        <v>5.2 Soins de santé</v>
      </c>
      <c r="E74" s="9" t="s">
        <v>26</v>
      </c>
      <c r="F74" s="20" t="str">
        <f>VLOOKUP(E74,Importance!$A$2:$B$4,2,FALSE)</f>
        <v>Optionnel</v>
      </c>
      <c r="G74" s="12">
        <f>VLOOKUP(D74,'Sous-Module'!$E$2:$G$28,2,FALSE)*IF(E74="M", 1, 0)</f>
        <v>0</v>
      </c>
      <c r="H74" s="12">
        <f>VLOOKUP(D74,'Sous-Module'!$E$2:$G$28,2,FALSE)*IF(E74="R", 1, 0)</f>
        <v>0</v>
      </c>
      <c r="I74" s="12">
        <f>VLOOKUP(D74,'Sous-Module'!$E$2:$G$28,2,FALSE)*IF(E74="O", 1, 0)</f>
        <v>0.05</v>
      </c>
    </row>
    <row r="75" spans="1:9" ht="15.75" customHeight="1">
      <c r="A75" s="18" t="str">
        <f>Groupe!$A$5</f>
        <v>ST</v>
      </c>
      <c r="B75" s="19" t="str">
        <f>VLOOKUP(A75,Groupe!$A$2:$B$6,2,FALSE)</f>
        <v>Etudiant</v>
      </c>
      <c r="C75" s="11" t="str">
        <f t="shared" si="14"/>
        <v>5.2</v>
      </c>
      <c r="D75" s="19" t="str">
        <f>VLOOKUP(C75,'Sous-Module'!$D$2:$E$28,2,FALSE)</f>
        <v>5.2 Soins de santé</v>
      </c>
      <c r="E75" s="9" t="s">
        <v>26</v>
      </c>
      <c r="F75" s="20" t="str">
        <f>VLOOKUP(E75,Importance!$A$2:$B$4,2,FALSE)</f>
        <v>Optionnel</v>
      </c>
      <c r="G75" s="12">
        <f>VLOOKUP(D75,'Sous-Module'!$E$2:$G$28,2,FALSE)*IF(E75="M", 1, 0)</f>
        <v>0</v>
      </c>
      <c r="H75" s="12">
        <f>VLOOKUP(D75,'Sous-Module'!$E$2:$G$28,2,FALSE)*IF(E75="R", 1, 0)</f>
        <v>0</v>
      </c>
      <c r="I75" s="12">
        <f>VLOOKUP(D75,'Sous-Module'!$E$2:$G$28,2,FALSE)*IF(E75="O", 1, 0)</f>
        <v>0.05</v>
      </c>
    </row>
    <row r="76" spans="1:9" ht="15.75" customHeight="1">
      <c r="A76" s="21" t="str">
        <f>Groupe!$A$6</f>
        <v>OT</v>
      </c>
      <c r="B76" s="22" t="str">
        <f>VLOOKUP(A76,Groupe!$A$2:$B$6,2,FALSE)</f>
        <v>Autre</v>
      </c>
      <c r="C76" s="23" t="str">
        <f t="shared" si="14"/>
        <v>5.2</v>
      </c>
      <c r="D76" s="22" t="str">
        <f>VLOOKUP(C76,'Sous-Module'!$D$2:$E$28,2,FALSE)</f>
        <v>5.2 Soins de santé</v>
      </c>
      <c r="E76" s="24" t="s">
        <v>26</v>
      </c>
      <c r="F76" s="25" t="str">
        <f>VLOOKUP(E76,Importance!$A$2:$B$4,2,FALSE)</f>
        <v>Optionnel</v>
      </c>
      <c r="G76" s="12">
        <f>VLOOKUP(D76,'Sous-Module'!$E$2:$G$28,2,FALSE)*IF(E76="M", 1, 0)</f>
        <v>0</v>
      </c>
      <c r="H76" s="12">
        <f>VLOOKUP(D76,'Sous-Module'!$E$2:$G$28,2,FALSE)*IF(E76="R", 1, 0)</f>
        <v>0</v>
      </c>
      <c r="I76" s="12">
        <f>VLOOKUP(D76,'Sous-Module'!$E$2:$G$28,2,FALSE)*IF(E76="O", 1, 0)</f>
        <v>0.05</v>
      </c>
    </row>
    <row r="77" spans="1:9" ht="15.75" customHeight="1">
      <c r="A77" s="13" t="str">
        <f>Groupe!$A$2</f>
        <v>MG</v>
      </c>
      <c r="B77" s="14" t="str">
        <f>VLOOKUP(A77,Groupe!$A$2:$B$6,2,FALSE)</f>
        <v>Management</v>
      </c>
      <c r="C77" s="15" t="s">
        <v>45</v>
      </c>
      <c r="D77" s="14" t="str">
        <f>VLOOKUP(C77,'Sous-Module'!$D$2:$E$28,2,FALSE)</f>
        <v>5.3 Secteur public</v>
      </c>
      <c r="E77" s="16" t="s">
        <v>26</v>
      </c>
      <c r="F77" s="17" t="str">
        <f>VLOOKUP(E77,Importance!$A$2:$B$4,2,FALSE)</f>
        <v>Optionnel</v>
      </c>
      <c r="G77" s="12">
        <f>VLOOKUP(D77,'Sous-Module'!$E$2:$G$28,2,FALSE)*IF(E77="M", 1, 0)</f>
        <v>0</v>
      </c>
      <c r="H77" s="12">
        <f>VLOOKUP(D77,'Sous-Module'!$E$2:$G$28,2,FALSE)*IF(E77="R", 1, 0)</f>
        <v>0</v>
      </c>
      <c r="I77" s="12">
        <f>VLOOKUP(D77,'Sous-Module'!$E$2:$G$28,2,FALSE)*IF(E77="O", 1, 0)</f>
        <v>0.05</v>
      </c>
    </row>
    <row r="78" spans="1:9" ht="15.75" customHeight="1">
      <c r="A78" s="18" t="str">
        <f>Groupe!$A$3</f>
        <v>TE</v>
      </c>
      <c r="B78" s="19" t="str">
        <f>VLOOKUP(A78,Groupe!$A$2:$B$6,2,FALSE)</f>
        <v>Professeur</v>
      </c>
      <c r="C78" s="11" t="str">
        <f t="shared" ref="C78:C81" si="15">C77</f>
        <v>5.3</v>
      </c>
      <c r="D78" s="19" t="str">
        <f>VLOOKUP(C78,'Sous-Module'!$D$2:$E$28,2,FALSE)</f>
        <v>5.3 Secteur public</v>
      </c>
      <c r="E78" s="9" t="s">
        <v>26</v>
      </c>
      <c r="F78" s="20" t="str">
        <f>VLOOKUP(E78,Importance!$A$2:$B$4,2,FALSE)</f>
        <v>Optionnel</v>
      </c>
      <c r="G78" s="12">
        <f>VLOOKUP(D78,'Sous-Module'!$E$2:$G$28,2,FALSE)*IF(E78="M", 1, 0)</f>
        <v>0</v>
      </c>
      <c r="H78" s="12">
        <f>VLOOKUP(D78,'Sous-Module'!$E$2:$G$28,2,FALSE)*IF(E78="R", 1, 0)</f>
        <v>0</v>
      </c>
      <c r="I78" s="12">
        <f>VLOOKUP(D78,'Sous-Module'!$E$2:$G$28,2,FALSE)*IF(E78="O", 1, 0)</f>
        <v>0.05</v>
      </c>
    </row>
    <row r="79" spans="1:9" ht="15.75" customHeight="1">
      <c r="A79" s="18" t="str">
        <f>Groupe!$A$4</f>
        <v>IT</v>
      </c>
      <c r="B79" s="19" t="str">
        <f>VLOOKUP(A79,Groupe!$A$2:$B$6,2,FALSE)</f>
        <v>IT</v>
      </c>
      <c r="C79" s="11" t="str">
        <f t="shared" si="15"/>
        <v>5.3</v>
      </c>
      <c r="D79" s="19" t="str">
        <f>VLOOKUP(C79,'Sous-Module'!$D$2:$E$28,2,FALSE)</f>
        <v>5.3 Secteur public</v>
      </c>
      <c r="E79" s="9" t="s">
        <v>26</v>
      </c>
      <c r="F79" s="20" t="str">
        <f>VLOOKUP(E79,Importance!$A$2:$B$4,2,FALSE)</f>
        <v>Optionnel</v>
      </c>
      <c r="G79" s="12">
        <f>VLOOKUP(D79,'Sous-Module'!$E$2:$G$28,2,FALSE)*IF(E79="M", 1, 0)</f>
        <v>0</v>
      </c>
      <c r="H79" s="12">
        <f>VLOOKUP(D79,'Sous-Module'!$E$2:$G$28,2,FALSE)*IF(E79="R", 1, 0)</f>
        <v>0</v>
      </c>
      <c r="I79" s="12">
        <f>VLOOKUP(D79,'Sous-Module'!$E$2:$G$28,2,FALSE)*IF(E79="O", 1, 0)</f>
        <v>0.05</v>
      </c>
    </row>
    <row r="80" spans="1:9" ht="15.75" customHeight="1">
      <c r="A80" s="18" t="str">
        <f>Groupe!$A$5</f>
        <v>ST</v>
      </c>
      <c r="B80" s="19" t="str">
        <f>VLOOKUP(A80,Groupe!$A$2:$B$6,2,FALSE)</f>
        <v>Etudiant</v>
      </c>
      <c r="C80" s="11" t="str">
        <f t="shared" si="15"/>
        <v>5.3</v>
      </c>
      <c r="D80" s="19" t="str">
        <f>VLOOKUP(C80,'Sous-Module'!$D$2:$E$28,2,FALSE)</f>
        <v>5.3 Secteur public</v>
      </c>
      <c r="E80" s="9" t="s">
        <v>26</v>
      </c>
      <c r="F80" s="20" t="str">
        <f>VLOOKUP(E80,Importance!$A$2:$B$4,2,FALSE)</f>
        <v>Optionnel</v>
      </c>
      <c r="G80" s="12">
        <f>VLOOKUP(D80,'Sous-Module'!$E$2:$G$28,2,FALSE)*IF(E80="M", 1, 0)</f>
        <v>0</v>
      </c>
      <c r="H80" s="12">
        <f>VLOOKUP(D80,'Sous-Module'!$E$2:$G$28,2,FALSE)*IF(E80="R", 1, 0)</f>
        <v>0</v>
      </c>
      <c r="I80" s="12">
        <f>VLOOKUP(D80,'Sous-Module'!$E$2:$G$28,2,FALSE)*IF(E80="O", 1, 0)</f>
        <v>0.05</v>
      </c>
    </row>
    <row r="81" spans="1:9" ht="15.75" customHeight="1">
      <c r="A81" s="21" t="str">
        <f>Groupe!$A$6</f>
        <v>OT</v>
      </c>
      <c r="B81" s="22" t="str">
        <f>VLOOKUP(A81,Groupe!$A$2:$B$6,2,FALSE)</f>
        <v>Autre</v>
      </c>
      <c r="C81" s="23" t="str">
        <f t="shared" si="15"/>
        <v>5.3</v>
      </c>
      <c r="D81" s="22" t="str">
        <f>VLOOKUP(C81,'Sous-Module'!$D$2:$E$28,2,FALSE)</f>
        <v>5.3 Secteur public</v>
      </c>
      <c r="E81" s="24" t="s">
        <v>26</v>
      </c>
      <c r="F81" s="25" t="str">
        <f>VLOOKUP(E81,Importance!$A$2:$B$4,2,FALSE)</f>
        <v>Optionnel</v>
      </c>
      <c r="G81" s="12">
        <f>VLOOKUP(D81,'Sous-Module'!$E$2:$G$28,2,FALSE)*IF(E81="M", 1, 0)</f>
        <v>0</v>
      </c>
      <c r="H81" s="12">
        <f>VLOOKUP(D81,'Sous-Module'!$E$2:$G$28,2,FALSE)*IF(E81="R", 1, 0)</f>
        <v>0</v>
      </c>
      <c r="I81" s="12">
        <f>VLOOKUP(D81,'Sous-Module'!$E$2:$G$28,2,FALSE)*IF(E81="O", 1, 0)</f>
        <v>0.05</v>
      </c>
    </row>
    <row r="82" spans="1:9" ht="15.75" customHeight="1">
      <c r="A82" s="13" t="str">
        <f>Groupe!$A$2</f>
        <v>MG</v>
      </c>
      <c r="B82" s="14" t="str">
        <f>VLOOKUP(A82,Groupe!$A$2:$B$6,2,FALSE)</f>
        <v>Management</v>
      </c>
      <c r="C82" s="15" t="s">
        <v>46</v>
      </c>
      <c r="D82" s="14" t="str">
        <f>VLOOKUP(C82,'Sous-Module'!$D$2:$E$28,2,FALSE)</f>
        <v>5.4 Autres domaines</v>
      </c>
      <c r="E82" s="16" t="s">
        <v>26</v>
      </c>
      <c r="F82" s="17" t="str">
        <f>VLOOKUP(E82,Importance!$A$2:$B$4,2,FALSE)</f>
        <v>Optionnel</v>
      </c>
      <c r="G82" s="12">
        <f>VLOOKUP(D82,'Sous-Module'!$E$2:$G$28,2,FALSE)*IF(E82="M", 1, 0)</f>
        <v>0</v>
      </c>
      <c r="H82" s="12">
        <f>VLOOKUP(D82,'Sous-Module'!$E$2:$G$28,2,FALSE)*IF(E82="R", 1, 0)</f>
        <v>0</v>
      </c>
      <c r="I82" s="12">
        <f>VLOOKUP(D82,'Sous-Module'!$E$2:$G$28,2,FALSE)*IF(E82="O", 1, 0)</f>
        <v>0.05</v>
      </c>
    </row>
    <row r="83" spans="1:9" ht="15.75" customHeight="1">
      <c r="A83" s="18" t="str">
        <f>Groupe!$A$3</f>
        <v>TE</v>
      </c>
      <c r="B83" s="19" t="str">
        <f>VLOOKUP(A83,Groupe!$A$2:$B$6,2,FALSE)</f>
        <v>Professeur</v>
      </c>
      <c r="C83" s="11" t="str">
        <f t="shared" ref="C83:C86" si="16">C82</f>
        <v>5.4</v>
      </c>
      <c r="D83" s="19" t="str">
        <f>VLOOKUP(C83,'Sous-Module'!$D$2:$E$28,2,FALSE)</f>
        <v>5.4 Autres domaines</v>
      </c>
      <c r="E83" s="9" t="s">
        <v>26</v>
      </c>
      <c r="F83" s="20" t="str">
        <f>VLOOKUP(E83,Importance!$A$2:$B$4,2,FALSE)</f>
        <v>Optionnel</v>
      </c>
      <c r="G83" s="12">
        <f>VLOOKUP(D83,'Sous-Module'!$E$2:$G$28,2,FALSE)*IF(E83="M", 1, 0)</f>
        <v>0</v>
      </c>
      <c r="H83" s="12">
        <f>VLOOKUP(D83,'Sous-Module'!$E$2:$G$28,2,FALSE)*IF(E83="R", 1, 0)</f>
        <v>0</v>
      </c>
      <c r="I83" s="12">
        <f>VLOOKUP(D83,'Sous-Module'!$E$2:$G$28,2,FALSE)*IF(E83="O", 1, 0)</f>
        <v>0.05</v>
      </c>
    </row>
    <row r="84" spans="1:9" ht="15.75" customHeight="1">
      <c r="A84" s="18" t="str">
        <f>Groupe!$A$4</f>
        <v>IT</v>
      </c>
      <c r="B84" s="19" t="str">
        <f>VLOOKUP(A84,Groupe!$A$2:$B$6,2,FALSE)</f>
        <v>IT</v>
      </c>
      <c r="C84" s="11" t="str">
        <f t="shared" si="16"/>
        <v>5.4</v>
      </c>
      <c r="D84" s="19" t="str">
        <f>VLOOKUP(C84,'Sous-Module'!$D$2:$E$28,2,FALSE)</f>
        <v>5.4 Autres domaines</v>
      </c>
      <c r="E84" s="9" t="s">
        <v>26</v>
      </c>
      <c r="F84" s="20" t="str">
        <f>VLOOKUP(E84,Importance!$A$2:$B$4,2,FALSE)</f>
        <v>Optionnel</v>
      </c>
      <c r="G84" s="12">
        <f>VLOOKUP(D84,'Sous-Module'!$E$2:$G$28,2,FALSE)*IF(E84="M", 1, 0)</f>
        <v>0</v>
      </c>
      <c r="H84" s="12">
        <f>VLOOKUP(D84,'Sous-Module'!$E$2:$G$28,2,FALSE)*IF(E84="R", 1, 0)</f>
        <v>0</v>
      </c>
      <c r="I84" s="12">
        <f>VLOOKUP(D84,'Sous-Module'!$E$2:$G$28,2,FALSE)*IF(E84="O", 1, 0)</f>
        <v>0.05</v>
      </c>
    </row>
    <row r="85" spans="1:9" ht="15.75" customHeight="1">
      <c r="A85" s="18" t="str">
        <f>Groupe!$A$5</f>
        <v>ST</v>
      </c>
      <c r="B85" s="19" t="str">
        <f>VLOOKUP(A85,Groupe!$A$2:$B$6,2,FALSE)</f>
        <v>Etudiant</v>
      </c>
      <c r="C85" s="11" t="str">
        <f t="shared" si="16"/>
        <v>5.4</v>
      </c>
      <c r="D85" s="19" t="str">
        <f>VLOOKUP(C85,'Sous-Module'!$D$2:$E$28,2,FALSE)</f>
        <v>5.4 Autres domaines</v>
      </c>
      <c r="E85" s="9" t="s">
        <v>26</v>
      </c>
      <c r="F85" s="20" t="str">
        <f>VLOOKUP(E85,Importance!$A$2:$B$4,2,FALSE)</f>
        <v>Optionnel</v>
      </c>
      <c r="G85" s="12">
        <f>VLOOKUP(D85,'Sous-Module'!$E$2:$G$28,2,FALSE)*IF(E85="M", 1, 0)</f>
        <v>0</v>
      </c>
      <c r="H85" s="12">
        <f>VLOOKUP(D85,'Sous-Module'!$E$2:$G$28,2,FALSE)*IF(E85="R", 1, 0)</f>
        <v>0</v>
      </c>
      <c r="I85" s="12">
        <f>VLOOKUP(D85,'Sous-Module'!$E$2:$G$28,2,FALSE)*IF(E85="O", 1, 0)</f>
        <v>0.05</v>
      </c>
    </row>
    <row r="86" spans="1:9" ht="15.75" customHeight="1">
      <c r="A86" s="21" t="str">
        <f>Groupe!$A$6</f>
        <v>OT</v>
      </c>
      <c r="B86" s="22" t="str">
        <f>VLOOKUP(A86,Groupe!$A$2:$B$6,2,FALSE)</f>
        <v>Autre</v>
      </c>
      <c r="C86" s="23" t="str">
        <f t="shared" si="16"/>
        <v>5.4</v>
      </c>
      <c r="D86" s="22" t="str">
        <f>VLOOKUP(C86,'Sous-Module'!$D$2:$E$28,2,FALSE)</f>
        <v>5.4 Autres domaines</v>
      </c>
      <c r="E86" s="24" t="s">
        <v>26</v>
      </c>
      <c r="F86" s="25" t="str">
        <f>VLOOKUP(E86,Importance!$A$2:$B$4,2,FALSE)</f>
        <v>Optionnel</v>
      </c>
      <c r="G86" s="12">
        <f>VLOOKUP(D86,'Sous-Module'!$E$2:$G$28,2,FALSE)*IF(E86="M", 1, 0)</f>
        <v>0</v>
      </c>
      <c r="H86" s="12">
        <f>VLOOKUP(D86,'Sous-Module'!$E$2:$G$28,2,FALSE)*IF(E86="R", 1, 0)</f>
        <v>0</v>
      </c>
      <c r="I86" s="12">
        <f>VLOOKUP(D86,'Sous-Module'!$E$2:$G$28,2,FALSE)*IF(E86="O", 1, 0)</f>
        <v>0.05</v>
      </c>
    </row>
    <row r="87" spans="1:9" ht="15.75" customHeight="1">
      <c r="A87" s="13" t="str">
        <f>Groupe!$A$2</f>
        <v>MG</v>
      </c>
      <c r="B87" s="14" t="str">
        <f>VLOOKUP(A87,Groupe!$A$2:$B$6,2,FALSE)</f>
        <v>Management</v>
      </c>
      <c r="C87" s="15" t="s">
        <v>47</v>
      </c>
      <c r="D87" s="14" t="str">
        <f>VLOOKUP(C87,'Sous-Module'!$D$2:$E$28,2,FALSE)</f>
        <v>6.1 Vérification du certificat/diplôme</v>
      </c>
      <c r="E87" s="16" t="s">
        <v>23</v>
      </c>
      <c r="F87" s="17" t="str">
        <f>VLOOKUP(E87,Importance!$A$2:$B$4,2,FALSE)</f>
        <v>Obligatoire</v>
      </c>
      <c r="G87" s="12">
        <f>VLOOKUP(D87,'Sous-Module'!$E$2:$G$28,2,FALSE)*IF(E87="M", 1, 0)</f>
        <v>0.2</v>
      </c>
      <c r="H87" s="12">
        <f>VLOOKUP(D87,'Sous-Module'!$E$2:$G$28,2,FALSE)*IF(E87="R", 1, 0)</f>
        <v>0</v>
      </c>
      <c r="I87" s="12">
        <f>VLOOKUP(D87,'Sous-Module'!$E$2:$G$28,2,FALSE)*IF(E87="O", 1, 0)</f>
        <v>0</v>
      </c>
    </row>
    <row r="88" spans="1:9" ht="15.75" customHeight="1">
      <c r="A88" s="18" t="str">
        <f>Groupe!$A$3</f>
        <v>TE</v>
      </c>
      <c r="B88" s="19" t="str">
        <f>VLOOKUP(A88,Groupe!$A$2:$B$6,2,FALSE)</f>
        <v>Professeur</v>
      </c>
      <c r="C88" s="11" t="str">
        <f t="shared" ref="C88:C91" si="17">C87</f>
        <v>6.1</v>
      </c>
      <c r="D88" s="19" t="str">
        <f>VLOOKUP(C88,'Sous-Module'!$D$2:$E$28,2,FALSE)</f>
        <v>6.1 Vérification du certificat/diplôme</v>
      </c>
      <c r="E88" s="9" t="s">
        <v>23</v>
      </c>
      <c r="F88" s="20" t="str">
        <f>VLOOKUP(E88,Importance!$A$2:$B$4,2,FALSE)</f>
        <v>Obligatoire</v>
      </c>
      <c r="G88" s="12">
        <f>VLOOKUP(D88,'Sous-Module'!$E$2:$G$28,2,FALSE)*IF(E88="M", 1, 0)</f>
        <v>0.2</v>
      </c>
      <c r="H88" s="12">
        <f>VLOOKUP(D88,'Sous-Module'!$E$2:$G$28,2,FALSE)*IF(E88="R", 1, 0)</f>
        <v>0</v>
      </c>
      <c r="I88" s="12">
        <f>VLOOKUP(D88,'Sous-Module'!$E$2:$G$28,2,FALSE)*IF(E88="O", 1, 0)</f>
        <v>0</v>
      </c>
    </row>
    <row r="89" spans="1:9" ht="15.75" customHeight="1">
      <c r="A89" s="18" t="str">
        <f>Groupe!$A$4</f>
        <v>IT</v>
      </c>
      <c r="B89" s="19" t="str">
        <f>VLOOKUP(A89,Groupe!$A$2:$B$6,2,FALSE)</f>
        <v>IT</v>
      </c>
      <c r="C89" s="11" t="str">
        <f t="shared" si="17"/>
        <v>6.1</v>
      </c>
      <c r="D89" s="19" t="str">
        <f>VLOOKUP(C89,'Sous-Module'!$D$2:$E$28,2,FALSE)</f>
        <v>6.1 Vérification du certificat/diplôme</v>
      </c>
      <c r="E89" s="9" t="s">
        <v>23</v>
      </c>
      <c r="F89" s="20" t="str">
        <f>VLOOKUP(E89,Importance!$A$2:$B$4,2,FALSE)</f>
        <v>Obligatoire</v>
      </c>
      <c r="G89" s="12">
        <f>VLOOKUP(D89,'Sous-Module'!$E$2:$G$28,2,FALSE)*IF(E89="M", 1, 0)</f>
        <v>0.2</v>
      </c>
      <c r="H89" s="12">
        <f>VLOOKUP(D89,'Sous-Module'!$E$2:$G$28,2,FALSE)*IF(E89="R", 1, 0)</f>
        <v>0</v>
      </c>
      <c r="I89" s="12">
        <f>VLOOKUP(D89,'Sous-Module'!$E$2:$G$28,2,FALSE)*IF(E89="O", 1, 0)</f>
        <v>0</v>
      </c>
    </row>
    <row r="90" spans="1:9" ht="15.75" customHeight="1">
      <c r="A90" s="18" t="str">
        <f>Groupe!$A$5</f>
        <v>ST</v>
      </c>
      <c r="B90" s="19" t="str">
        <f>VLOOKUP(A90,Groupe!$A$2:$B$6,2,FALSE)</f>
        <v>Etudiant</v>
      </c>
      <c r="C90" s="11" t="str">
        <f t="shared" si="17"/>
        <v>6.1</v>
      </c>
      <c r="D90" s="19" t="str">
        <f>VLOOKUP(C90,'Sous-Module'!$D$2:$E$28,2,FALSE)</f>
        <v>6.1 Vérification du certificat/diplôme</v>
      </c>
      <c r="E90" s="9" t="s">
        <v>24</v>
      </c>
      <c r="F90" s="20" t="str">
        <f>VLOOKUP(E90,Importance!$A$2:$B$4,2,FALSE)</f>
        <v>Pertinent</v>
      </c>
      <c r="G90" s="12">
        <f>VLOOKUP(D90,'Sous-Module'!$E$2:$G$28,2,FALSE)*IF(E90="M", 1, 0)</f>
        <v>0</v>
      </c>
      <c r="H90" s="12">
        <f>VLOOKUP(D90,'Sous-Module'!$E$2:$G$28,2,FALSE)*IF(E90="R", 1, 0)</f>
        <v>0.2</v>
      </c>
      <c r="I90" s="12">
        <f>VLOOKUP(D90,'Sous-Module'!$E$2:$G$28,2,FALSE)*IF(E90="O", 1, 0)</f>
        <v>0</v>
      </c>
    </row>
    <row r="91" spans="1:9" ht="15.75" customHeight="1">
      <c r="A91" s="21" t="str">
        <f>Groupe!$A$6</f>
        <v>OT</v>
      </c>
      <c r="B91" s="22" t="str">
        <f>VLOOKUP(A91,Groupe!$A$2:$B$6,2,FALSE)</f>
        <v>Autre</v>
      </c>
      <c r="C91" s="23" t="str">
        <f t="shared" si="17"/>
        <v>6.1</v>
      </c>
      <c r="D91" s="22" t="str">
        <f>VLOOKUP(C91,'Sous-Module'!$D$2:$E$28,2,FALSE)</f>
        <v>6.1 Vérification du certificat/diplôme</v>
      </c>
      <c r="E91" s="24" t="s">
        <v>26</v>
      </c>
      <c r="F91" s="25" t="str">
        <f>VLOOKUP(E91,Importance!$A$2:$B$4,2,FALSE)</f>
        <v>Optionnel</v>
      </c>
      <c r="G91" s="12">
        <f>VLOOKUP(D91,'Sous-Module'!$E$2:$G$28,2,FALSE)*IF(E91="M", 1, 0)</f>
        <v>0</v>
      </c>
      <c r="H91" s="12">
        <f>VLOOKUP(D91,'Sous-Module'!$E$2:$G$28,2,FALSE)*IF(E91="R", 1, 0)</f>
        <v>0</v>
      </c>
      <c r="I91" s="12">
        <f>VLOOKUP(D91,'Sous-Module'!$E$2:$G$28,2,FALSE)*IF(E91="O", 1, 0)</f>
        <v>0.2</v>
      </c>
    </row>
    <row r="92" spans="1:9" ht="15.75" customHeight="1">
      <c r="A92" s="13" t="str">
        <f>Groupe!$A$2</f>
        <v>MG</v>
      </c>
      <c r="B92" s="14" t="str">
        <f>VLOOKUP(A92,Groupe!$A$2:$B$6,2,FALSE)</f>
        <v>Management</v>
      </c>
      <c r="C92" s="15" t="s">
        <v>48</v>
      </c>
      <c r="D92" s="14" t="str">
        <f>VLOOKUP(C92,'Sous-Module'!$D$2:$E$28,2,FALSE)</f>
        <v>6.2 Évaluation et examens des étudiants</v>
      </c>
      <c r="E92" s="16" t="s">
        <v>24</v>
      </c>
      <c r="F92" s="17" t="str">
        <f>VLOOKUP(E92,Importance!$A$2:$B$4,2,FALSE)</f>
        <v>Pertinent</v>
      </c>
      <c r="G92" s="12">
        <f>VLOOKUP(D92,'Sous-Module'!$E$2:$G$28,2,FALSE)*IF(E92="M", 1, 0)</f>
        <v>0</v>
      </c>
      <c r="H92" s="12">
        <f>VLOOKUP(D92,'Sous-Module'!$E$2:$G$28,2,FALSE)*IF(E92="R", 1, 0)</f>
        <v>0.2</v>
      </c>
      <c r="I92" s="12">
        <f>VLOOKUP(D92,'Sous-Module'!$E$2:$G$28,2,FALSE)*IF(E92="O", 1, 0)</f>
        <v>0</v>
      </c>
    </row>
    <row r="93" spans="1:9" ht="15.75" customHeight="1">
      <c r="A93" s="18" t="str">
        <f>Groupe!$A$3</f>
        <v>TE</v>
      </c>
      <c r="B93" s="19" t="str">
        <f>VLOOKUP(A93,Groupe!$A$2:$B$6,2,FALSE)</f>
        <v>Professeur</v>
      </c>
      <c r="C93" s="11" t="str">
        <f t="shared" ref="C93:C96" si="18">C92</f>
        <v>6.2</v>
      </c>
      <c r="D93" s="19" t="str">
        <f>VLOOKUP(C93,'Sous-Module'!$D$2:$E$28,2,FALSE)</f>
        <v>6.2 Évaluation et examens des étudiants</v>
      </c>
      <c r="E93" s="9" t="s">
        <v>23</v>
      </c>
      <c r="F93" s="20" t="str">
        <f>VLOOKUP(E93,Importance!$A$2:$B$4,2,FALSE)</f>
        <v>Obligatoire</v>
      </c>
      <c r="G93" s="12">
        <f>VLOOKUP(D93,'Sous-Module'!$E$2:$G$28,2,FALSE)*IF(E93="M", 1, 0)</f>
        <v>0.2</v>
      </c>
      <c r="H93" s="12">
        <f>VLOOKUP(D93,'Sous-Module'!$E$2:$G$28,2,FALSE)*IF(E93="R", 1, 0)</f>
        <v>0</v>
      </c>
      <c r="I93" s="12">
        <f>VLOOKUP(D93,'Sous-Module'!$E$2:$G$28,2,FALSE)*IF(E93="O", 1, 0)</f>
        <v>0</v>
      </c>
    </row>
    <row r="94" spans="1:9" ht="15.75" customHeight="1">
      <c r="A94" s="18" t="str">
        <f>Groupe!$A$4</f>
        <v>IT</v>
      </c>
      <c r="B94" s="19" t="str">
        <f>VLOOKUP(A94,Groupe!$A$2:$B$6,2,FALSE)</f>
        <v>IT</v>
      </c>
      <c r="C94" s="11" t="str">
        <f t="shared" si="18"/>
        <v>6.2</v>
      </c>
      <c r="D94" s="19" t="str">
        <f>VLOOKUP(C94,'Sous-Module'!$D$2:$E$28,2,FALSE)</f>
        <v>6.2 Évaluation et examens des étudiants</v>
      </c>
      <c r="E94" s="9" t="s">
        <v>23</v>
      </c>
      <c r="F94" s="20" t="str">
        <f>VLOOKUP(E94,Importance!$A$2:$B$4,2,FALSE)</f>
        <v>Obligatoire</v>
      </c>
      <c r="G94" s="12">
        <f>VLOOKUP(D94,'Sous-Module'!$E$2:$G$28,2,FALSE)*IF(E94="M", 1, 0)</f>
        <v>0.2</v>
      </c>
      <c r="H94" s="12">
        <f>VLOOKUP(D94,'Sous-Module'!$E$2:$G$28,2,FALSE)*IF(E94="R", 1, 0)</f>
        <v>0</v>
      </c>
      <c r="I94" s="12">
        <f>VLOOKUP(D94,'Sous-Module'!$E$2:$G$28,2,FALSE)*IF(E94="O", 1, 0)</f>
        <v>0</v>
      </c>
    </row>
    <row r="95" spans="1:9" ht="15.75" customHeight="1">
      <c r="A95" s="18" t="str">
        <f>Groupe!$A$5</f>
        <v>ST</v>
      </c>
      <c r="B95" s="19" t="str">
        <f>VLOOKUP(A95,Groupe!$A$2:$B$6,2,FALSE)</f>
        <v>Etudiant</v>
      </c>
      <c r="C95" s="11" t="str">
        <f t="shared" si="18"/>
        <v>6.2</v>
      </c>
      <c r="D95" s="19" t="str">
        <f>VLOOKUP(C95,'Sous-Module'!$D$2:$E$28,2,FALSE)</f>
        <v>6.2 Évaluation et examens des étudiants</v>
      </c>
      <c r="E95" s="9" t="s">
        <v>24</v>
      </c>
      <c r="F95" s="20" t="str">
        <f>VLOOKUP(E95,Importance!$A$2:$B$4,2,FALSE)</f>
        <v>Pertinent</v>
      </c>
      <c r="G95" s="12">
        <f>VLOOKUP(D95,'Sous-Module'!$E$2:$G$28,2,FALSE)*IF(E95="M", 1, 0)</f>
        <v>0</v>
      </c>
      <c r="H95" s="12">
        <f>VLOOKUP(D95,'Sous-Module'!$E$2:$G$28,2,FALSE)*IF(E95="R", 1, 0)</f>
        <v>0.2</v>
      </c>
      <c r="I95" s="12">
        <f>VLOOKUP(D95,'Sous-Module'!$E$2:$G$28,2,FALSE)*IF(E95="O", 1, 0)</f>
        <v>0</v>
      </c>
    </row>
    <row r="96" spans="1:9" ht="15.75" customHeight="1">
      <c r="A96" s="21" t="str">
        <f>Groupe!$A$6</f>
        <v>OT</v>
      </c>
      <c r="B96" s="22" t="str">
        <f>VLOOKUP(A96,Groupe!$A$2:$B$6,2,FALSE)</f>
        <v>Autre</v>
      </c>
      <c r="C96" s="23" t="str">
        <f t="shared" si="18"/>
        <v>6.2</v>
      </c>
      <c r="D96" s="22" t="str">
        <f>VLOOKUP(C96,'Sous-Module'!$D$2:$E$28,2,FALSE)</f>
        <v>6.2 Évaluation et examens des étudiants</v>
      </c>
      <c r="E96" s="24" t="s">
        <v>26</v>
      </c>
      <c r="F96" s="25" t="str">
        <f>VLOOKUP(E96,Importance!$A$2:$B$4,2,FALSE)</f>
        <v>Optionnel</v>
      </c>
      <c r="G96" s="12">
        <f>VLOOKUP(D96,'Sous-Module'!$E$2:$G$28,2,FALSE)*IF(E96="M", 1, 0)</f>
        <v>0</v>
      </c>
      <c r="H96" s="12">
        <f>VLOOKUP(D96,'Sous-Module'!$E$2:$G$28,2,FALSE)*IF(E96="R", 1, 0)</f>
        <v>0</v>
      </c>
      <c r="I96" s="12">
        <f>VLOOKUP(D96,'Sous-Module'!$E$2:$G$28,2,FALSE)*IF(E96="O", 1, 0)</f>
        <v>0.2</v>
      </c>
    </row>
    <row r="97" spans="1:9" ht="15.75" customHeight="1">
      <c r="A97" s="13" t="str">
        <f>Groupe!$A$2</f>
        <v>MG</v>
      </c>
      <c r="B97" s="14" t="str">
        <f>VLOOKUP(A97,Groupe!$A$2:$B$6,2,FALSE)</f>
        <v>Management</v>
      </c>
      <c r="C97" s="15" t="s">
        <v>49</v>
      </c>
      <c r="D97" s="14" t="str">
        <f>VLOOKUP(C97,'Sous-Module'!$D$2:$E$28,2,FALSE)</f>
        <v>6.3 Gestion des données</v>
      </c>
      <c r="E97" s="16" t="s">
        <v>24</v>
      </c>
      <c r="F97" s="17" t="str">
        <f>VLOOKUP(E97,Importance!$A$2:$B$4,2,FALSE)</f>
        <v>Pertinent</v>
      </c>
      <c r="G97" s="12">
        <f>VLOOKUP(D97,'Sous-Module'!$E$2:$G$28,2,FALSE)*IF(E97="M", 1, 0)</f>
        <v>0</v>
      </c>
      <c r="H97" s="12">
        <f>VLOOKUP(D97,'Sous-Module'!$E$2:$G$28,2,FALSE)*IF(E97="R", 1, 0)</f>
        <v>0.2</v>
      </c>
      <c r="I97" s="12">
        <f>VLOOKUP(D97,'Sous-Module'!$E$2:$G$28,2,FALSE)*IF(E97="O", 1, 0)</f>
        <v>0</v>
      </c>
    </row>
    <row r="98" spans="1:9" ht="15.75" customHeight="1">
      <c r="A98" s="18" t="str">
        <f>Groupe!$A$3</f>
        <v>TE</v>
      </c>
      <c r="B98" s="19" t="str">
        <f>VLOOKUP(A98,Groupe!$A$2:$B$6,2,FALSE)</f>
        <v>Professeur</v>
      </c>
      <c r="C98" s="11" t="str">
        <f t="shared" ref="C98:C101" si="19">C97</f>
        <v>6.3</v>
      </c>
      <c r="D98" s="19" t="str">
        <f>VLOOKUP(C98,'Sous-Module'!$D$2:$E$28,2,FALSE)</f>
        <v>6.3 Gestion des données</v>
      </c>
      <c r="E98" s="9" t="s">
        <v>24</v>
      </c>
      <c r="F98" s="20" t="str">
        <f>VLOOKUP(E98,Importance!$A$2:$B$4,2,FALSE)</f>
        <v>Pertinent</v>
      </c>
      <c r="G98" s="12">
        <f>VLOOKUP(D98,'Sous-Module'!$E$2:$G$28,2,FALSE)*IF(E98="M", 1, 0)</f>
        <v>0</v>
      </c>
      <c r="H98" s="12">
        <f>VLOOKUP(D98,'Sous-Module'!$E$2:$G$28,2,FALSE)*IF(E98="R", 1, 0)</f>
        <v>0.2</v>
      </c>
      <c r="I98" s="12">
        <f>VLOOKUP(D98,'Sous-Module'!$E$2:$G$28,2,FALSE)*IF(E98="O", 1, 0)</f>
        <v>0</v>
      </c>
    </row>
    <row r="99" spans="1:9" ht="15.75" customHeight="1">
      <c r="A99" s="18" t="str">
        <f>Groupe!$A$4</f>
        <v>IT</v>
      </c>
      <c r="B99" s="19" t="str">
        <f>VLOOKUP(A99,Groupe!$A$2:$B$6,2,FALSE)</f>
        <v>IT</v>
      </c>
      <c r="C99" s="11" t="str">
        <f t="shared" si="19"/>
        <v>6.3</v>
      </c>
      <c r="D99" s="19" t="str">
        <f>VLOOKUP(C99,'Sous-Module'!$D$2:$E$28,2,FALSE)</f>
        <v>6.3 Gestion des données</v>
      </c>
      <c r="E99" s="9" t="s">
        <v>23</v>
      </c>
      <c r="F99" s="20" t="str">
        <f>VLOOKUP(E99,Importance!$A$2:$B$4,2,FALSE)</f>
        <v>Obligatoire</v>
      </c>
      <c r="G99" s="12">
        <f>VLOOKUP(D99,'Sous-Module'!$E$2:$G$28,2,FALSE)*IF(E99="M", 1, 0)</f>
        <v>0.2</v>
      </c>
      <c r="H99" s="12">
        <f>VLOOKUP(D99,'Sous-Module'!$E$2:$G$28,2,FALSE)*IF(E99="R", 1, 0)</f>
        <v>0</v>
      </c>
      <c r="I99" s="12">
        <f>VLOOKUP(D99,'Sous-Module'!$E$2:$G$28,2,FALSE)*IF(E99="O", 1, 0)</f>
        <v>0</v>
      </c>
    </row>
    <row r="100" spans="1:9" ht="15.75" customHeight="1">
      <c r="A100" s="18" t="str">
        <f>Groupe!$A$5</f>
        <v>ST</v>
      </c>
      <c r="B100" s="19" t="str">
        <f>VLOOKUP(A100,Groupe!$A$2:$B$6,2,FALSE)</f>
        <v>Etudiant</v>
      </c>
      <c r="C100" s="11" t="str">
        <f t="shared" si="19"/>
        <v>6.3</v>
      </c>
      <c r="D100" s="19" t="str">
        <f>VLOOKUP(C100,'Sous-Module'!$D$2:$E$28,2,FALSE)</f>
        <v>6.3 Gestion des données</v>
      </c>
      <c r="E100" s="9" t="s">
        <v>26</v>
      </c>
      <c r="F100" s="20" t="str">
        <f>VLOOKUP(E100,Importance!$A$2:$B$4,2,FALSE)</f>
        <v>Optionnel</v>
      </c>
      <c r="G100" s="12">
        <f>VLOOKUP(D100,'Sous-Module'!$E$2:$G$28,2,FALSE)*IF(E100="M", 1, 0)</f>
        <v>0</v>
      </c>
      <c r="H100" s="12">
        <f>VLOOKUP(D100,'Sous-Module'!$E$2:$G$28,2,FALSE)*IF(E100="R", 1, 0)</f>
        <v>0</v>
      </c>
      <c r="I100" s="12">
        <f>VLOOKUP(D100,'Sous-Module'!$E$2:$G$28,2,FALSE)*IF(E100="O", 1, 0)</f>
        <v>0.2</v>
      </c>
    </row>
    <row r="101" spans="1:9" ht="15.75" customHeight="1">
      <c r="A101" s="21" t="str">
        <f>Groupe!$A$6</f>
        <v>OT</v>
      </c>
      <c r="B101" s="22" t="str">
        <f>VLOOKUP(A101,Groupe!$A$2:$B$6,2,FALSE)</f>
        <v>Autre</v>
      </c>
      <c r="C101" s="23" t="str">
        <f t="shared" si="19"/>
        <v>6.3</v>
      </c>
      <c r="D101" s="22" t="str">
        <f>VLOOKUP(C101,'Sous-Module'!$D$2:$E$28,2,FALSE)</f>
        <v>6.3 Gestion des données</v>
      </c>
      <c r="E101" s="24" t="s">
        <v>26</v>
      </c>
      <c r="F101" s="25" t="str">
        <f>VLOOKUP(E101,Importance!$A$2:$B$4,2,FALSE)</f>
        <v>Optionnel</v>
      </c>
      <c r="G101" s="12">
        <f>VLOOKUP(D101,'Sous-Module'!$E$2:$G$28,2,FALSE)*IF(E101="M", 1, 0)</f>
        <v>0</v>
      </c>
      <c r="H101" s="12">
        <f>VLOOKUP(D101,'Sous-Module'!$E$2:$G$28,2,FALSE)*IF(E101="R", 1, 0)</f>
        <v>0</v>
      </c>
      <c r="I101" s="12">
        <f>VLOOKUP(D101,'Sous-Module'!$E$2:$G$28,2,FALSE)*IF(E101="O", 1, 0)</f>
        <v>0.2</v>
      </c>
    </row>
    <row r="102" spans="1:9" ht="15.75" customHeight="1">
      <c r="A102" s="13" t="str">
        <f>Groupe!$A$2</f>
        <v>MG</v>
      </c>
      <c r="B102" s="14" t="str">
        <f>VLOOKUP(A102,Groupe!$A$2:$B$6,2,FALSE)</f>
        <v>Management</v>
      </c>
      <c r="C102" s="15" t="s">
        <v>50</v>
      </c>
      <c r="D102" s="14" t="str">
        <f>VLOOKUP(C102,'Sous-Module'!$D$2:$E$28,2,FALSE)</f>
        <v>6.4 Admissions</v>
      </c>
      <c r="E102" s="16" t="s">
        <v>23</v>
      </c>
      <c r="F102" s="17" t="str">
        <f>VLOOKUP(E102,Importance!$A$2:$B$4,2,FALSE)</f>
        <v>Obligatoire</v>
      </c>
      <c r="G102" s="12">
        <f>VLOOKUP(D102,'Sous-Module'!$E$2:$G$28,2,FALSE)*IF(E102="M", 1, 0)</f>
        <v>0.2</v>
      </c>
      <c r="H102" s="12">
        <f>VLOOKUP(D102,'Sous-Module'!$E$2:$G$28,2,FALSE)*IF(E102="R", 1, 0)</f>
        <v>0</v>
      </c>
      <c r="I102" s="12">
        <f>VLOOKUP(D102,'Sous-Module'!$E$2:$G$28,2,FALSE)*IF(E102="O", 1, 0)</f>
        <v>0</v>
      </c>
    </row>
    <row r="103" spans="1:9" ht="15.75" customHeight="1">
      <c r="A103" s="18" t="str">
        <f>Groupe!$A$3</f>
        <v>TE</v>
      </c>
      <c r="B103" s="19" t="str">
        <f>VLOOKUP(A103,Groupe!$A$2:$B$6,2,FALSE)</f>
        <v>Professeur</v>
      </c>
      <c r="C103" s="11" t="str">
        <f t="shared" ref="C103:C106" si="20">C102</f>
        <v>6.4</v>
      </c>
      <c r="D103" s="19" t="str">
        <f>VLOOKUP(C103,'Sous-Module'!$D$2:$E$28,2,FALSE)</f>
        <v>6.4 Admissions</v>
      </c>
      <c r="E103" s="9" t="s">
        <v>24</v>
      </c>
      <c r="F103" s="20" t="str">
        <f>VLOOKUP(E103,Importance!$A$2:$B$4,2,FALSE)</f>
        <v>Pertinent</v>
      </c>
      <c r="G103" s="12">
        <f>VLOOKUP(D103,'Sous-Module'!$E$2:$G$28,2,FALSE)*IF(E103="M", 1, 0)</f>
        <v>0</v>
      </c>
      <c r="H103" s="12">
        <f>VLOOKUP(D103,'Sous-Module'!$E$2:$G$28,2,FALSE)*IF(E103="R", 1, 0)</f>
        <v>0.2</v>
      </c>
      <c r="I103" s="12">
        <f>VLOOKUP(D103,'Sous-Module'!$E$2:$G$28,2,FALSE)*IF(E103="O", 1, 0)</f>
        <v>0</v>
      </c>
    </row>
    <row r="104" spans="1:9" ht="15.75" customHeight="1">
      <c r="A104" s="18" t="str">
        <f>Groupe!$A$4</f>
        <v>IT</v>
      </c>
      <c r="B104" s="19" t="str">
        <f>VLOOKUP(A104,Groupe!$A$2:$B$6,2,FALSE)</f>
        <v>IT</v>
      </c>
      <c r="C104" s="11" t="str">
        <f t="shared" si="20"/>
        <v>6.4</v>
      </c>
      <c r="D104" s="19" t="str">
        <f>VLOOKUP(C104,'Sous-Module'!$D$2:$E$28,2,FALSE)</f>
        <v>6.4 Admissions</v>
      </c>
      <c r="E104" s="9" t="s">
        <v>23</v>
      </c>
      <c r="F104" s="20" t="str">
        <f>VLOOKUP(E104,Importance!$A$2:$B$4,2,FALSE)</f>
        <v>Obligatoire</v>
      </c>
      <c r="G104" s="12">
        <f>VLOOKUP(D104,'Sous-Module'!$E$2:$G$28,2,FALSE)*IF(E104="M", 1, 0)</f>
        <v>0.2</v>
      </c>
      <c r="H104" s="12">
        <f>VLOOKUP(D104,'Sous-Module'!$E$2:$G$28,2,FALSE)*IF(E104="R", 1, 0)</f>
        <v>0</v>
      </c>
      <c r="I104" s="12">
        <f>VLOOKUP(D104,'Sous-Module'!$E$2:$G$28,2,FALSE)*IF(E104="O", 1, 0)</f>
        <v>0</v>
      </c>
    </row>
    <row r="105" spans="1:9" ht="15.75" customHeight="1">
      <c r="A105" s="18" t="str">
        <f>Groupe!$A$5</f>
        <v>ST</v>
      </c>
      <c r="B105" s="19" t="str">
        <f>VLOOKUP(A105,Groupe!$A$2:$B$6,2,FALSE)</f>
        <v>Etudiant</v>
      </c>
      <c r="C105" s="11" t="str">
        <f t="shared" si="20"/>
        <v>6.4</v>
      </c>
      <c r="D105" s="19" t="str">
        <f>VLOOKUP(C105,'Sous-Module'!$D$2:$E$28,2,FALSE)</f>
        <v>6.4 Admissions</v>
      </c>
      <c r="E105" s="9" t="s">
        <v>24</v>
      </c>
      <c r="F105" s="20" t="str">
        <f>VLOOKUP(E105,Importance!$A$2:$B$4,2,FALSE)</f>
        <v>Pertinent</v>
      </c>
      <c r="G105" s="12">
        <f>VLOOKUP(D105,'Sous-Module'!$E$2:$G$28,2,FALSE)*IF(E105="M", 1, 0)</f>
        <v>0</v>
      </c>
      <c r="H105" s="12">
        <f>VLOOKUP(D105,'Sous-Module'!$E$2:$G$28,2,FALSE)*IF(E105="R", 1, 0)</f>
        <v>0.2</v>
      </c>
      <c r="I105" s="12">
        <f>VLOOKUP(D105,'Sous-Module'!$E$2:$G$28,2,FALSE)*IF(E105="O", 1, 0)</f>
        <v>0</v>
      </c>
    </row>
    <row r="106" spans="1:9" ht="15.75" customHeight="1">
      <c r="A106" s="21" t="str">
        <f>Groupe!$A$6</f>
        <v>OT</v>
      </c>
      <c r="B106" s="22" t="str">
        <f>VLOOKUP(A106,Groupe!$A$2:$B$6,2,FALSE)</f>
        <v>Autre</v>
      </c>
      <c r="C106" s="23" t="str">
        <f t="shared" si="20"/>
        <v>6.4</v>
      </c>
      <c r="D106" s="22" t="str">
        <f>VLOOKUP(C106,'Sous-Module'!$D$2:$E$28,2,FALSE)</f>
        <v>6.4 Admissions</v>
      </c>
      <c r="E106" s="24" t="s">
        <v>26</v>
      </c>
      <c r="F106" s="25" t="str">
        <f>VLOOKUP(E106,Importance!$A$2:$B$4,2,FALSE)</f>
        <v>Optionnel</v>
      </c>
      <c r="G106" s="12">
        <f>VLOOKUP(D106,'Sous-Module'!$E$2:$G$28,2,FALSE)*IF(E106="M", 1, 0)</f>
        <v>0</v>
      </c>
      <c r="H106" s="12">
        <f>VLOOKUP(D106,'Sous-Module'!$E$2:$G$28,2,FALSE)*IF(E106="R", 1, 0)</f>
        <v>0</v>
      </c>
      <c r="I106" s="12">
        <f>VLOOKUP(D106,'Sous-Module'!$E$2:$G$28,2,FALSE)*IF(E106="O", 1, 0)</f>
        <v>0.2</v>
      </c>
    </row>
    <row r="107" spans="1:9" ht="15.75" customHeight="1">
      <c r="A107" s="13" t="str">
        <f>Groupe!$A$2</f>
        <v>MG</v>
      </c>
      <c r="B107" s="14" t="str">
        <f>VLOOKUP(A107,Groupe!$A$2:$B$6,2,FALSE)</f>
        <v>Management</v>
      </c>
      <c r="C107" s="15" t="s">
        <v>51</v>
      </c>
      <c r="D107" s="14" t="str">
        <f>VLOOKUP(C107,'Sous-Module'!$D$2:$E$28,2,FALSE)</f>
        <v>6.5 Finances</v>
      </c>
      <c r="E107" s="16" t="s">
        <v>23</v>
      </c>
      <c r="F107" s="17" t="str">
        <f>VLOOKUP(E107,Importance!$A$2:$B$4,2,FALSE)</f>
        <v>Obligatoire</v>
      </c>
      <c r="G107" s="12">
        <f>VLOOKUP(D107,'Sous-Module'!$E$2:$G$28,2,FALSE)*IF(E107="M", 1, 0)</f>
        <v>0.2</v>
      </c>
      <c r="H107" s="12">
        <f>VLOOKUP(D107,'Sous-Module'!$E$2:$G$28,2,FALSE)*IF(E107="R", 1, 0)</f>
        <v>0</v>
      </c>
      <c r="I107" s="12">
        <f>VLOOKUP(D107,'Sous-Module'!$E$2:$G$28,2,FALSE)*IF(E107="O", 1, 0)</f>
        <v>0</v>
      </c>
    </row>
    <row r="108" spans="1:9" ht="15.75" customHeight="1">
      <c r="A108" s="18" t="str">
        <f>Groupe!$A$3</f>
        <v>TE</v>
      </c>
      <c r="B108" s="19" t="str">
        <f>VLOOKUP(A108,Groupe!$A$2:$B$6,2,FALSE)</f>
        <v>Professeur</v>
      </c>
      <c r="C108" s="11" t="str">
        <f t="shared" ref="C108:C111" si="21">C107</f>
        <v>6.5</v>
      </c>
      <c r="D108" s="19" t="str">
        <f>VLOOKUP(C108,'Sous-Module'!$D$2:$E$28,2,FALSE)</f>
        <v>6.5 Finances</v>
      </c>
      <c r="E108" s="9" t="s">
        <v>24</v>
      </c>
      <c r="F108" s="20" t="str">
        <f>VLOOKUP(E108,Importance!$A$2:$B$4,2,FALSE)</f>
        <v>Pertinent</v>
      </c>
      <c r="G108" s="12">
        <f>VLOOKUP(D108,'Sous-Module'!$E$2:$G$28,2,FALSE)*IF(E108="M", 1, 0)</f>
        <v>0</v>
      </c>
      <c r="H108" s="12">
        <f>VLOOKUP(D108,'Sous-Module'!$E$2:$G$28,2,FALSE)*IF(E108="R", 1, 0)</f>
        <v>0.2</v>
      </c>
      <c r="I108" s="12">
        <f>VLOOKUP(D108,'Sous-Module'!$E$2:$G$28,2,FALSE)*IF(E108="O", 1, 0)</f>
        <v>0</v>
      </c>
    </row>
    <row r="109" spans="1:9" ht="15.75" customHeight="1">
      <c r="A109" s="18" t="str">
        <f>Groupe!$A$4</f>
        <v>IT</v>
      </c>
      <c r="B109" s="19" t="str">
        <f>VLOOKUP(A109,Groupe!$A$2:$B$6,2,FALSE)</f>
        <v>IT</v>
      </c>
      <c r="C109" s="11" t="str">
        <f t="shared" si="21"/>
        <v>6.5</v>
      </c>
      <c r="D109" s="19" t="str">
        <f>VLOOKUP(C109,'Sous-Module'!$D$2:$E$28,2,FALSE)</f>
        <v>6.5 Finances</v>
      </c>
      <c r="E109" s="9" t="s">
        <v>23</v>
      </c>
      <c r="F109" s="20" t="str">
        <f>VLOOKUP(E109,Importance!$A$2:$B$4,2,FALSE)</f>
        <v>Obligatoire</v>
      </c>
      <c r="G109" s="12">
        <f>VLOOKUP(D109,'Sous-Module'!$E$2:$G$28,2,FALSE)*IF(E109="M", 1, 0)</f>
        <v>0.2</v>
      </c>
      <c r="H109" s="12">
        <f>VLOOKUP(D109,'Sous-Module'!$E$2:$G$28,2,FALSE)*IF(E109="R", 1, 0)</f>
        <v>0</v>
      </c>
      <c r="I109" s="12">
        <f>VLOOKUP(D109,'Sous-Module'!$E$2:$G$28,2,FALSE)*IF(E109="O", 1, 0)</f>
        <v>0</v>
      </c>
    </row>
    <row r="110" spans="1:9" ht="15.75" customHeight="1">
      <c r="A110" s="18" t="str">
        <f>Groupe!$A$5</f>
        <v>ST</v>
      </c>
      <c r="B110" s="19" t="str">
        <f>VLOOKUP(A110,Groupe!$A$2:$B$6,2,FALSE)</f>
        <v>Etudiant</v>
      </c>
      <c r="C110" s="11" t="str">
        <f t="shared" si="21"/>
        <v>6.5</v>
      </c>
      <c r="D110" s="19" t="str">
        <f>VLOOKUP(C110,'Sous-Module'!$D$2:$E$28,2,FALSE)</f>
        <v>6.5 Finances</v>
      </c>
      <c r="E110" s="9" t="s">
        <v>23</v>
      </c>
      <c r="F110" s="20" t="str">
        <f>VLOOKUP(E110,Importance!$A$2:$B$4,2,FALSE)</f>
        <v>Obligatoire</v>
      </c>
      <c r="G110" s="12">
        <f>VLOOKUP(D110,'Sous-Module'!$E$2:$G$28,2,FALSE)*IF(E110="M", 1, 0)</f>
        <v>0.2</v>
      </c>
      <c r="H110" s="12">
        <f>VLOOKUP(D110,'Sous-Module'!$E$2:$G$28,2,FALSE)*IF(E110="R", 1, 0)</f>
        <v>0</v>
      </c>
      <c r="I110" s="12">
        <f>VLOOKUP(D110,'Sous-Module'!$E$2:$G$28,2,FALSE)*IF(E110="O", 1, 0)</f>
        <v>0</v>
      </c>
    </row>
    <row r="111" spans="1:9" ht="15.75" customHeight="1">
      <c r="A111" s="21" t="str">
        <f>Groupe!$A$6</f>
        <v>OT</v>
      </c>
      <c r="B111" s="22" t="str">
        <f>VLOOKUP(A111,Groupe!$A$2:$B$6,2,FALSE)</f>
        <v>Autre</v>
      </c>
      <c r="C111" s="23" t="str">
        <f t="shared" si="21"/>
        <v>6.5</v>
      </c>
      <c r="D111" s="22" t="str">
        <f>VLOOKUP(C111,'Sous-Module'!$D$2:$E$28,2,FALSE)</f>
        <v>6.5 Finances</v>
      </c>
      <c r="E111" s="24" t="s">
        <v>26</v>
      </c>
      <c r="F111" s="25" t="str">
        <f>VLOOKUP(E111,Importance!$A$2:$B$4,2,FALSE)</f>
        <v>Optionnel</v>
      </c>
      <c r="G111" s="12">
        <f>VLOOKUP(D111,'Sous-Module'!$E$2:$G$28,2,FALSE)*IF(E111="M", 1, 0)</f>
        <v>0</v>
      </c>
      <c r="H111" s="12">
        <f>VLOOKUP(D111,'Sous-Module'!$E$2:$G$28,2,FALSE)*IF(E111="R", 1, 0)</f>
        <v>0</v>
      </c>
      <c r="I111" s="12">
        <f>VLOOKUP(D111,'Sous-Module'!$E$2:$G$28,2,FALSE)*IF(E111="O", 1, 0)</f>
        <v>0.2</v>
      </c>
    </row>
    <row r="112" spans="1:9" ht="15.75" customHeight="1">
      <c r="A112" s="13" t="str">
        <f>Groupe!$A$2</f>
        <v>MG</v>
      </c>
      <c r="B112" s="14" t="str">
        <f>VLOOKUP(A112,Groupe!$A$2:$B$6,2,FALSE)</f>
        <v>Management</v>
      </c>
      <c r="C112" s="15" t="s">
        <v>52</v>
      </c>
      <c r="D112" s="14" t="str">
        <f>VLOOKUP(C112,'Sous-Module'!$D$2:$E$28,2,FALSE)</f>
        <v>7.1 Impact environnemental</v>
      </c>
      <c r="E112" s="16" t="s">
        <v>24</v>
      </c>
      <c r="F112" s="17" t="str">
        <f>VLOOKUP(E112,Importance!$A$2:$B$4,2,FALSE)</f>
        <v>Pertinent</v>
      </c>
      <c r="G112" s="12">
        <f>VLOOKUP(D112,'Sous-Module'!$E$2:$G$28,2,FALSE)*IF(E112="M", 1, 0)</f>
        <v>0</v>
      </c>
      <c r="H112" s="12">
        <f>VLOOKUP(D112,'Sous-Module'!$E$2:$G$28,2,FALSE)*IF(E112="R", 1, 0)</f>
        <v>0.1</v>
      </c>
      <c r="I112" s="12">
        <f>VLOOKUP(D112,'Sous-Module'!$E$2:$G$28,2,FALSE)*IF(E112="O", 1, 0)</f>
        <v>0</v>
      </c>
    </row>
    <row r="113" spans="1:9" ht="15.75" customHeight="1">
      <c r="A113" s="18" t="str">
        <f>Groupe!$A$3</f>
        <v>TE</v>
      </c>
      <c r="B113" s="19" t="str">
        <f>VLOOKUP(A113,Groupe!$A$2:$B$6,2,FALSE)</f>
        <v>Professeur</v>
      </c>
      <c r="C113" s="11" t="str">
        <f t="shared" ref="C113:C116" si="22">C112</f>
        <v>7.1</v>
      </c>
      <c r="D113" s="19" t="str">
        <f>VLOOKUP(C113,'Sous-Module'!$D$2:$E$28,2,FALSE)</f>
        <v>7.1 Impact environnemental</v>
      </c>
      <c r="E113" s="9" t="s">
        <v>24</v>
      </c>
      <c r="F113" s="20" t="str">
        <f>VLOOKUP(E113,Importance!$A$2:$B$4,2,FALSE)</f>
        <v>Pertinent</v>
      </c>
      <c r="G113" s="12">
        <f>VLOOKUP(D113,'Sous-Module'!$E$2:$G$28,2,FALSE)*IF(E113="M", 1, 0)</f>
        <v>0</v>
      </c>
      <c r="H113" s="12">
        <f>VLOOKUP(D113,'Sous-Module'!$E$2:$G$28,2,FALSE)*IF(E113="R", 1, 0)</f>
        <v>0.1</v>
      </c>
      <c r="I113" s="12">
        <f>VLOOKUP(D113,'Sous-Module'!$E$2:$G$28,2,FALSE)*IF(E113="O", 1, 0)</f>
        <v>0</v>
      </c>
    </row>
    <row r="114" spans="1:9" ht="15.75" customHeight="1">
      <c r="A114" s="18" t="str">
        <f>Groupe!$A$4</f>
        <v>IT</v>
      </c>
      <c r="B114" s="19" t="str">
        <f>VLOOKUP(A114,Groupe!$A$2:$B$6,2,FALSE)</f>
        <v>IT</v>
      </c>
      <c r="C114" s="11" t="str">
        <f t="shared" si="22"/>
        <v>7.1</v>
      </c>
      <c r="D114" s="19" t="str">
        <f>VLOOKUP(C114,'Sous-Module'!$D$2:$E$28,2,FALSE)</f>
        <v>7.1 Impact environnemental</v>
      </c>
      <c r="E114" s="9" t="s">
        <v>24</v>
      </c>
      <c r="F114" s="20" t="str">
        <f>VLOOKUP(E114,Importance!$A$2:$B$4,2,FALSE)</f>
        <v>Pertinent</v>
      </c>
      <c r="G114" s="12">
        <f>VLOOKUP(D114,'Sous-Module'!$E$2:$G$28,2,FALSE)*IF(E114="M", 1, 0)</f>
        <v>0</v>
      </c>
      <c r="H114" s="12">
        <f>VLOOKUP(D114,'Sous-Module'!$E$2:$G$28,2,FALSE)*IF(E114="R", 1, 0)</f>
        <v>0.1</v>
      </c>
      <c r="I114" s="12">
        <f>VLOOKUP(D114,'Sous-Module'!$E$2:$G$28,2,FALSE)*IF(E114="O", 1, 0)</f>
        <v>0</v>
      </c>
    </row>
    <row r="115" spans="1:9" ht="15.75" customHeight="1">
      <c r="A115" s="18" t="str">
        <f>Groupe!$A$5</f>
        <v>ST</v>
      </c>
      <c r="B115" s="19" t="str">
        <f>VLOOKUP(A115,Groupe!$A$2:$B$6,2,FALSE)</f>
        <v>Etudiant</v>
      </c>
      <c r="C115" s="11" t="str">
        <f t="shared" si="22"/>
        <v>7.1</v>
      </c>
      <c r="D115" s="19" t="str">
        <f>VLOOKUP(C115,'Sous-Module'!$D$2:$E$28,2,FALSE)</f>
        <v>7.1 Impact environnemental</v>
      </c>
      <c r="E115" s="9" t="s">
        <v>26</v>
      </c>
      <c r="F115" s="20" t="str">
        <f>VLOOKUP(E115,Importance!$A$2:$B$4,2,FALSE)</f>
        <v>Optionnel</v>
      </c>
      <c r="G115" s="12">
        <f>VLOOKUP(D115,'Sous-Module'!$E$2:$G$28,2,FALSE)*IF(E115="M", 1, 0)</f>
        <v>0</v>
      </c>
      <c r="H115" s="12">
        <f>VLOOKUP(D115,'Sous-Module'!$E$2:$G$28,2,FALSE)*IF(E115="R", 1, 0)</f>
        <v>0</v>
      </c>
      <c r="I115" s="12">
        <f>VLOOKUP(D115,'Sous-Module'!$E$2:$G$28,2,FALSE)*IF(E115="O", 1, 0)</f>
        <v>0.1</v>
      </c>
    </row>
    <row r="116" spans="1:9" ht="15.75" customHeight="1">
      <c r="A116" s="21" t="str">
        <f>Groupe!$A$6</f>
        <v>OT</v>
      </c>
      <c r="B116" s="22" t="str">
        <f>VLOOKUP(A116,Groupe!$A$2:$B$6,2,FALSE)</f>
        <v>Autre</v>
      </c>
      <c r="C116" s="23" t="str">
        <f t="shared" si="22"/>
        <v>7.1</v>
      </c>
      <c r="D116" s="22" t="str">
        <f>VLOOKUP(C116,'Sous-Module'!$D$2:$E$28,2,FALSE)</f>
        <v>7.1 Impact environnemental</v>
      </c>
      <c r="E116" s="24" t="s">
        <v>26</v>
      </c>
      <c r="F116" s="25" t="str">
        <f>VLOOKUP(E116,Importance!$A$2:$B$4,2,FALSE)</f>
        <v>Optionnel</v>
      </c>
      <c r="G116" s="12">
        <f>VLOOKUP(D116,'Sous-Module'!$E$2:$G$28,2,FALSE)*IF(E116="M", 1, 0)</f>
        <v>0</v>
      </c>
      <c r="H116" s="12">
        <f>VLOOKUP(D116,'Sous-Module'!$E$2:$G$28,2,FALSE)*IF(E116="R", 1, 0)</f>
        <v>0</v>
      </c>
      <c r="I116" s="12">
        <f>VLOOKUP(D116,'Sous-Module'!$E$2:$G$28,2,FALSE)*IF(E116="O", 1, 0)</f>
        <v>0.1</v>
      </c>
    </row>
    <row r="117" spans="1:9" ht="15.75" customHeight="1">
      <c r="A117" s="13" t="str">
        <f>Groupe!$A$2</f>
        <v>MG</v>
      </c>
      <c r="B117" s="14" t="str">
        <f>VLOOKUP(A117,Groupe!$A$2:$B$6,2,FALSE)</f>
        <v>Management</v>
      </c>
      <c r="C117" s="15" t="s">
        <v>53</v>
      </c>
      <c r="D117" s="14" t="str">
        <f>VLOOKUP(C117,'Sous-Module'!$D$2:$E$28,2,FALSE)</f>
        <v>7.2 Maintenabilité</v>
      </c>
      <c r="E117" s="16" t="s">
        <v>24</v>
      </c>
      <c r="F117" s="17" t="str">
        <f>VLOOKUP(E117,Importance!$A$2:$B$4,2,FALSE)</f>
        <v>Pertinent</v>
      </c>
      <c r="G117" s="12">
        <f>VLOOKUP(D117,'Sous-Module'!$E$2:$G$28,2,FALSE)*IF(E117="M", 1, 0)</f>
        <v>0</v>
      </c>
      <c r="H117" s="12">
        <f>VLOOKUP(D117,'Sous-Module'!$E$2:$G$28,2,FALSE)*IF(E117="R", 1, 0)</f>
        <v>0.1</v>
      </c>
      <c r="I117" s="12">
        <f>VLOOKUP(D117,'Sous-Module'!$E$2:$G$28,2,FALSE)*IF(E117="O", 1, 0)</f>
        <v>0</v>
      </c>
    </row>
    <row r="118" spans="1:9" ht="15.75" customHeight="1">
      <c r="A118" s="18" t="str">
        <f>Groupe!$A$3</f>
        <v>TE</v>
      </c>
      <c r="B118" s="19" t="str">
        <f>VLOOKUP(A118,Groupe!$A$2:$B$6,2,FALSE)</f>
        <v>Professeur</v>
      </c>
      <c r="C118" s="11" t="str">
        <f t="shared" ref="C118:C121" si="23">C117</f>
        <v>7.2</v>
      </c>
      <c r="D118" s="19" t="str">
        <f>VLOOKUP(C118,'Sous-Module'!$D$2:$E$28,2,FALSE)</f>
        <v>7.2 Maintenabilité</v>
      </c>
      <c r="E118" s="9" t="s">
        <v>24</v>
      </c>
      <c r="F118" s="20" t="str">
        <f>VLOOKUP(E118,Importance!$A$2:$B$4,2,FALSE)</f>
        <v>Pertinent</v>
      </c>
      <c r="G118" s="12">
        <f>VLOOKUP(D118,'Sous-Module'!$E$2:$G$28,2,FALSE)*IF(E118="M", 1, 0)</f>
        <v>0</v>
      </c>
      <c r="H118" s="12">
        <f>VLOOKUP(D118,'Sous-Module'!$E$2:$G$28,2,FALSE)*IF(E118="R", 1, 0)</f>
        <v>0.1</v>
      </c>
      <c r="I118" s="12">
        <f>VLOOKUP(D118,'Sous-Module'!$E$2:$G$28,2,FALSE)*IF(E118="O", 1, 0)</f>
        <v>0</v>
      </c>
    </row>
    <row r="119" spans="1:9" ht="15.75" customHeight="1">
      <c r="A119" s="18" t="str">
        <f>Groupe!$A$4</f>
        <v>IT</v>
      </c>
      <c r="B119" s="19" t="str">
        <f>VLOOKUP(A119,Groupe!$A$2:$B$6,2,FALSE)</f>
        <v>IT</v>
      </c>
      <c r="C119" s="11" t="str">
        <f t="shared" si="23"/>
        <v>7.2</v>
      </c>
      <c r="D119" s="19" t="str">
        <f>VLOOKUP(C119,'Sous-Module'!$D$2:$E$28,2,FALSE)</f>
        <v>7.2 Maintenabilité</v>
      </c>
      <c r="E119" s="9" t="s">
        <v>23</v>
      </c>
      <c r="F119" s="20" t="str">
        <f>VLOOKUP(E119,Importance!$A$2:$B$4,2,FALSE)</f>
        <v>Obligatoire</v>
      </c>
      <c r="G119" s="12">
        <f>VLOOKUP(D119,'Sous-Module'!$E$2:$G$28,2,FALSE)*IF(E119="M", 1, 0)</f>
        <v>0.1</v>
      </c>
      <c r="H119" s="12">
        <f>VLOOKUP(D119,'Sous-Module'!$E$2:$G$28,2,FALSE)*IF(E119="R", 1, 0)</f>
        <v>0</v>
      </c>
      <c r="I119" s="12">
        <f>VLOOKUP(D119,'Sous-Module'!$E$2:$G$28,2,FALSE)*IF(E119="O", 1, 0)</f>
        <v>0</v>
      </c>
    </row>
    <row r="120" spans="1:9" ht="15.75" customHeight="1">
      <c r="A120" s="18" t="str">
        <f>Groupe!$A$5</f>
        <v>ST</v>
      </c>
      <c r="B120" s="19" t="str">
        <f>VLOOKUP(A120,Groupe!$A$2:$B$6,2,FALSE)</f>
        <v>Etudiant</v>
      </c>
      <c r="C120" s="11" t="str">
        <f t="shared" si="23"/>
        <v>7.2</v>
      </c>
      <c r="D120" s="19" t="str">
        <f>VLOOKUP(C120,'Sous-Module'!$D$2:$E$28,2,FALSE)</f>
        <v>7.2 Maintenabilité</v>
      </c>
      <c r="E120" s="9" t="s">
        <v>26</v>
      </c>
      <c r="F120" s="20" t="str">
        <f>VLOOKUP(E120,Importance!$A$2:$B$4,2,FALSE)</f>
        <v>Optionnel</v>
      </c>
      <c r="G120" s="12">
        <f>VLOOKUP(D120,'Sous-Module'!$E$2:$G$28,2,FALSE)*IF(E120="M", 1, 0)</f>
        <v>0</v>
      </c>
      <c r="H120" s="12">
        <f>VLOOKUP(D120,'Sous-Module'!$E$2:$G$28,2,FALSE)*IF(E120="R", 1, 0)</f>
        <v>0</v>
      </c>
      <c r="I120" s="12">
        <f>VLOOKUP(D120,'Sous-Module'!$E$2:$G$28,2,FALSE)*IF(E120="O", 1, 0)</f>
        <v>0.1</v>
      </c>
    </row>
    <row r="121" spans="1:9" ht="15.75" customHeight="1">
      <c r="A121" s="21" t="str">
        <f>Groupe!$A$6</f>
        <v>OT</v>
      </c>
      <c r="B121" s="22" t="str">
        <f>VLOOKUP(A121,Groupe!$A$2:$B$6,2,FALSE)</f>
        <v>Autre</v>
      </c>
      <c r="C121" s="23" t="str">
        <f t="shared" si="23"/>
        <v>7.2</v>
      </c>
      <c r="D121" s="22" t="str">
        <f>VLOOKUP(C121,'Sous-Module'!$D$2:$E$28,2,FALSE)</f>
        <v>7.2 Maintenabilité</v>
      </c>
      <c r="E121" s="24" t="s">
        <v>26</v>
      </c>
      <c r="F121" s="25" t="str">
        <f>VLOOKUP(E121,Importance!$A$2:$B$4,2,FALSE)</f>
        <v>Optionnel</v>
      </c>
      <c r="G121" s="12">
        <f>VLOOKUP(D121,'Sous-Module'!$E$2:$G$28,2,FALSE)*IF(E121="M", 1, 0)</f>
        <v>0</v>
      </c>
      <c r="H121" s="12">
        <f>VLOOKUP(D121,'Sous-Module'!$E$2:$G$28,2,FALSE)*IF(E121="R", 1, 0)</f>
        <v>0</v>
      </c>
      <c r="I121" s="12">
        <f>VLOOKUP(D121,'Sous-Module'!$E$2:$G$28,2,FALSE)*IF(E121="O", 1, 0)</f>
        <v>0.1</v>
      </c>
    </row>
    <row r="122" spans="1:9" ht="15.75" customHeight="1">
      <c r="A122" s="13" t="str">
        <f>Groupe!$A$2</f>
        <v>MG</v>
      </c>
      <c r="B122" s="14" t="str">
        <f>VLOOKUP(A122,Groupe!$A$2:$B$6,2,FALSE)</f>
        <v>Management</v>
      </c>
      <c r="C122" s="15" t="s">
        <v>54</v>
      </c>
      <c r="D122" s="14" t="str">
        <f>VLOOKUP(C122,'Sous-Module'!$D$2:$E$28,2,FALSE)</f>
        <v>7.3 Questions réglementaires</v>
      </c>
      <c r="E122" s="16" t="s">
        <v>23</v>
      </c>
      <c r="F122" s="17" t="str">
        <f>VLOOKUP(E122,Importance!$A$2:$B$4,2,FALSE)</f>
        <v>Obligatoire</v>
      </c>
      <c r="G122" s="12">
        <f>VLOOKUP(D122,'Sous-Module'!$E$2:$G$28,2,FALSE)*IF(E122="M", 1, 0)</f>
        <v>0.1</v>
      </c>
      <c r="H122" s="12">
        <f>VLOOKUP(D122,'Sous-Module'!$E$2:$G$28,2,FALSE)*IF(E122="R", 1, 0)</f>
        <v>0</v>
      </c>
      <c r="I122" s="12">
        <f>VLOOKUP(D122,'Sous-Module'!$E$2:$G$28,2,FALSE)*IF(E122="O", 1, 0)</f>
        <v>0</v>
      </c>
    </row>
    <row r="123" spans="1:9" ht="15.75" customHeight="1">
      <c r="A123" s="18" t="str">
        <f>Groupe!$A$3</f>
        <v>TE</v>
      </c>
      <c r="B123" s="19" t="str">
        <f>VLOOKUP(A123,Groupe!$A$2:$B$6,2,FALSE)</f>
        <v>Professeur</v>
      </c>
      <c r="C123" s="11" t="str">
        <f t="shared" ref="C123:C126" si="24">C122</f>
        <v>7.3</v>
      </c>
      <c r="D123" s="19" t="str">
        <f>VLOOKUP(C123,'Sous-Module'!$D$2:$E$28,2,FALSE)</f>
        <v>7.3 Questions réglementaires</v>
      </c>
      <c r="E123" s="9" t="s">
        <v>24</v>
      </c>
      <c r="F123" s="20" t="str">
        <f>VLOOKUP(E123,Importance!$A$2:$B$4,2,FALSE)</f>
        <v>Pertinent</v>
      </c>
      <c r="G123" s="12">
        <f>VLOOKUP(D123,'Sous-Module'!$E$2:$G$28,2,FALSE)*IF(E123="M", 1, 0)</f>
        <v>0</v>
      </c>
      <c r="H123" s="12">
        <f>VLOOKUP(D123,'Sous-Module'!$E$2:$G$28,2,FALSE)*IF(E123="R", 1, 0)</f>
        <v>0.1</v>
      </c>
      <c r="I123" s="12">
        <f>VLOOKUP(D123,'Sous-Module'!$E$2:$G$28,2,FALSE)*IF(E123="O", 1, 0)</f>
        <v>0</v>
      </c>
    </row>
    <row r="124" spans="1:9" ht="15.75" customHeight="1">
      <c r="A124" s="18" t="str">
        <f>Groupe!$A$4</f>
        <v>IT</v>
      </c>
      <c r="B124" s="19" t="str">
        <f>VLOOKUP(A124,Groupe!$A$2:$B$6,2,FALSE)</f>
        <v>IT</v>
      </c>
      <c r="C124" s="11" t="str">
        <f t="shared" si="24"/>
        <v>7.3</v>
      </c>
      <c r="D124" s="19" t="str">
        <f>VLOOKUP(C124,'Sous-Module'!$D$2:$E$28,2,FALSE)</f>
        <v>7.3 Questions réglementaires</v>
      </c>
      <c r="E124" s="9" t="s">
        <v>23</v>
      </c>
      <c r="F124" s="20" t="str">
        <f>VLOOKUP(E124,Importance!$A$2:$B$4,2,FALSE)</f>
        <v>Obligatoire</v>
      </c>
      <c r="G124" s="12">
        <f>VLOOKUP(D124,'Sous-Module'!$E$2:$G$28,2,FALSE)*IF(E124="M", 1, 0)</f>
        <v>0.1</v>
      </c>
      <c r="H124" s="12">
        <f>VLOOKUP(D124,'Sous-Module'!$E$2:$G$28,2,FALSE)*IF(E124="R", 1, 0)</f>
        <v>0</v>
      </c>
      <c r="I124" s="12">
        <f>VLOOKUP(D124,'Sous-Module'!$E$2:$G$28,2,FALSE)*IF(E124="O", 1, 0)</f>
        <v>0</v>
      </c>
    </row>
    <row r="125" spans="1:9" ht="15.75" customHeight="1">
      <c r="A125" s="18" t="str">
        <f>Groupe!$A$5</f>
        <v>ST</v>
      </c>
      <c r="B125" s="19" t="str">
        <f>VLOOKUP(A125,Groupe!$A$2:$B$6,2,FALSE)</f>
        <v>Etudiant</v>
      </c>
      <c r="C125" s="11" t="str">
        <f t="shared" si="24"/>
        <v>7.3</v>
      </c>
      <c r="D125" s="19" t="str">
        <f>VLOOKUP(C125,'Sous-Module'!$D$2:$E$28,2,FALSE)</f>
        <v>7.3 Questions réglementaires</v>
      </c>
      <c r="E125" s="9" t="s">
        <v>26</v>
      </c>
      <c r="F125" s="20" t="str">
        <f>VLOOKUP(E125,Importance!$A$2:$B$4,2,FALSE)</f>
        <v>Optionnel</v>
      </c>
      <c r="G125" s="12">
        <f>VLOOKUP(D125,'Sous-Module'!$E$2:$G$28,2,FALSE)*IF(E125="M", 1, 0)</f>
        <v>0</v>
      </c>
      <c r="H125" s="12">
        <f>VLOOKUP(D125,'Sous-Module'!$E$2:$G$28,2,FALSE)*IF(E125="R", 1, 0)</f>
        <v>0</v>
      </c>
      <c r="I125" s="12">
        <f>VLOOKUP(D125,'Sous-Module'!$E$2:$G$28,2,FALSE)*IF(E125="O", 1, 0)</f>
        <v>0.1</v>
      </c>
    </row>
    <row r="126" spans="1:9" ht="15.75" customHeight="1">
      <c r="A126" s="21" t="str">
        <f>Groupe!$A$6</f>
        <v>OT</v>
      </c>
      <c r="B126" s="22" t="str">
        <f>VLOOKUP(A126,Groupe!$A$2:$B$6,2,FALSE)</f>
        <v>Autre</v>
      </c>
      <c r="C126" s="23" t="str">
        <f t="shared" si="24"/>
        <v>7.3</v>
      </c>
      <c r="D126" s="22" t="str">
        <f>VLOOKUP(C126,'Sous-Module'!$D$2:$E$28,2,FALSE)</f>
        <v>7.3 Questions réglementaires</v>
      </c>
      <c r="E126" s="24" t="s">
        <v>26</v>
      </c>
      <c r="F126" s="25" t="str">
        <f>VLOOKUP(E126,Importance!$A$2:$B$4,2,FALSE)</f>
        <v>Optionnel</v>
      </c>
      <c r="G126" s="12">
        <f>VLOOKUP(D126,'Sous-Module'!$E$2:$G$28,2,FALSE)*IF(E126="M", 1, 0)</f>
        <v>0</v>
      </c>
      <c r="H126" s="12">
        <f>VLOOKUP(D126,'Sous-Module'!$E$2:$G$28,2,FALSE)*IF(E126="R", 1, 0)</f>
        <v>0</v>
      </c>
      <c r="I126" s="12">
        <f>VLOOKUP(D126,'Sous-Module'!$E$2:$G$28,2,FALSE)*IF(E126="O", 1, 0)</f>
        <v>0.1</v>
      </c>
    </row>
    <row r="127" spans="1:9" ht="15.75" customHeight="1">
      <c r="A127" s="13" t="str">
        <f>Groupe!$A$2</f>
        <v>MG</v>
      </c>
      <c r="B127" s="14" t="str">
        <f>VLOOKUP(A127,Groupe!$A$2:$B$6,2,FALSE)</f>
        <v>Management</v>
      </c>
      <c r="C127" s="15" t="s">
        <v>55</v>
      </c>
      <c r="D127" s="14" t="str">
        <f>VLOOKUP(C127,'Sous-Module'!$D$2:$E$28,2,FALSE)</f>
        <v>7.4 Complexité</v>
      </c>
      <c r="E127" s="16" t="s">
        <v>24</v>
      </c>
      <c r="F127" s="17" t="str">
        <f>VLOOKUP(E127,Importance!$A$2:$B$4,2,FALSE)</f>
        <v>Pertinent</v>
      </c>
      <c r="G127" s="12">
        <f>VLOOKUP(D127,'Sous-Module'!$E$2:$G$28,2,FALSE)*IF(E127="M", 1, 0)</f>
        <v>0</v>
      </c>
      <c r="H127" s="12">
        <f>VLOOKUP(D127,'Sous-Module'!$E$2:$G$28,2,FALSE)*IF(E127="R", 1, 0)</f>
        <v>0.1</v>
      </c>
      <c r="I127" s="12">
        <f>VLOOKUP(D127,'Sous-Module'!$E$2:$G$28,2,FALSE)*IF(E127="O", 1, 0)</f>
        <v>0</v>
      </c>
    </row>
    <row r="128" spans="1:9" ht="15.75" customHeight="1">
      <c r="A128" s="18" t="str">
        <f>Groupe!$A$3</f>
        <v>TE</v>
      </c>
      <c r="B128" s="19" t="str">
        <f>VLOOKUP(A128,Groupe!$A$2:$B$6,2,FALSE)</f>
        <v>Professeur</v>
      </c>
      <c r="C128" s="11" t="str">
        <f t="shared" ref="C128:C131" si="25">C127</f>
        <v>7.4</v>
      </c>
      <c r="D128" s="19" t="str">
        <f>VLOOKUP(C128,'Sous-Module'!$D$2:$E$28,2,FALSE)</f>
        <v>7.4 Complexité</v>
      </c>
      <c r="E128" s="9" t="s">
        <v>26</v>
      </c>
      <c r="F128" s="20" t="str">
        <f>VLOOKUP(E128,Importance!$A$2:$B$4,2,FALSE)</f>
        <v>Optionnel</v>
      </c>
      <c r="G128" s="12">
        <f>VLOOKUP(D128,'Sous-Module'!$E$2:$G$28,2,FALSE)*IF(E128="M", 1, 0)</f>
        <v>0</v>
      </c>
      <c r="H128" s="12">
        <f>VLOOKUP(D128,'Sous-Module'!$E$2:$G$28,2,FALSE)*IF(E128="R", 1, 0)</f>
        <v>0</v>
      </c>
      <c r="I128" s="12">
        <f>VLOOKUP(D128,'Sous-Module'!$E$2:$G$28,2,FALSE)*IF(E128="O", 1, 0)</f>
        <v>0.1</v>
      </c>
    </row>
    <row r="129" spans="1:9" ht="15.75" customHeight="1">
      <c r="A129" s="18" t="str">
        <f>Groupe!$A$4</f>
        <v>IT</v>
      </c>
      <c r="B129" s="19" t="str">
        <f>VLOOKUP(A129,Groupe!$A$2:$B$6,2,FALSE)</f>
        <v>IT</v>
      </c>
      <c r="C129" s="11" t="str">
        <f t="shared" si="25"/>
        <v>7.4</v>
      </c>
      <c r="D129" s="19" t="str">
        <f>VLOOKUP(C129,'Sous-Module'!$D$2:$E$28,2,FALSE)</f>
        <v>7.4 Complexité</v>
      </c>
      <c r="E129" s="9" t="s">
        <v>23</v>
      </c>
      <c r="F129" s="20" t="str">
        <f>VLOOKUP(E129,Importance!$A$2:$B$4,2,FALSE)</f>
        <v>Obligatoire</v>
      </c>
      <c r="G129" s="12">
        <f>VLOOKUP(D129,'Sous-Module'!$E$2:$G$28,2,FALSE)*IF(E129="M", 1, 0)</f>
        <v>0.1</v>
      </c>
      <c r="H129" s="12">
        <f>VLOOKUP(D129,'Sous-Module'!$E$2:$G$28,2,FALSE)*IF(E129="R", 1, 0)</f>
        <v>0</v>
      </c>
      <c r="I129" s="12">
        <f>VLOOKUP(D129,'Sous-Module'!$E$2:$G$28,2,FALSE)*IF(E129="O", 1, 0)</f>
        <v>0</v>
      </c>
    </row>
    <row r="130" spans="1:9" ht="15.75" customHeight="1">
      <c r="A130" s="18" t="str">
        <f>Groupe!$A$5</f>
        <v>ST</v>
      </c>
      <c r="B130" s="19" t="str">
        <f>VLOOKUP(A130,Groupe!$A$2:$B$6,2,FALSE)</f>
        <v>Etudiant</v>
      </c>
      <c r="C130" s="11" t="str">
        <f t="shared" si="25"/>
        <v>7.4</v>
      </c>
      <c r="D130" s="19" t="str">
        <f>VLOOKUP(C130,'Sous-Module'!$D$2:$E$28,2,FALSE)</f>
        <v>7.4 Complexité</v>
      </c>
      <c r="E130" s="9" t="s">
        <v>26</v>
      </c>
      <c r="F130" s="20" t="str">
        <f>VLOOKUP(E130,Importance!$A$2:$B$4,2,FALSE)</f>
        <v>Optionnel</v>
      </c>
      <c r="G130" s="12">
        <f>VLOOKUP(D130,'Sous-Module'!$E$2:$G$28,2,FALSE)*IF(E130="M", 1, 0)</f>
        <v>0</v>
      </c>
      <c r="H130" s="12">
        <f>VLOOKUP(D130,'Sous-Module'!$E$2:$G$28,2,FALSE)*IF(E130="R", 1, 0)</f>
        <v>0</v>
      </c>
      <c r="I130" s="12">
        <f>VLOOKUP(D130,'Sous-Module'!$E$2:$G$28,2,FALSE)*IF(E130="O", 1, 0)</f>
        <v>0.1</v>
      </c>
    </row>
    <row r="131" spans="1:9" ht="15.75" customHeight="1">
      <c r="A131" s="21" t="str">
        <f>Groupe!$A$6</f>
        <v>OT</v>
      </c>
      <c r="B131" s="22" t="str">
        <f>VLOOKUP(A131,Groupe!$A$2:$B$6,2,FALSE)</f>
        <v>Autre</v>
      </c>
      <c r="C131" s="23" t="str">
        <f t="shared" si="25"/>
        <v>7.4</v>
      </c>
      <c r="D131" s="22" t="str">
        <f>VLOOKUP(C131,'Sous-Module'!$D$2:$E$28,2,FALSE)</f>
        <v>7.4 Complexité</v>
      </c>
      <c r="E131" s="24" t="s">
        <v>26</v>
      </c>
      <c r="F131" s="25" t="str">
        <f>VLOOKUP(E131,Importance!$A$2:$B$4,2,FALSE)</f>
        <v>Optionnel</v>
      </c>
      <c r="G131" s="12">
        <f>VLOOKUP(D131,'Sous-Module'!$E$2:$G$28,2,FALSE)*IF(E131="M", 1, 0)</f>
        <v>0</v>
      </c>
      <c r="H131" s="12">
        <f>VLOOKUP(D131,'Sous-Module'!$E$2:$G$28,2,FALSE)*IF(E131="R", 1, 0)</f>
        <v>0</v>
      </c>
      <c r="I131" s="12">
        <f>VLOOKUP(D131,'Sous-Module'!$E$2:$G$28,2,FALSE)*IF(E131="O", 1, 0)</f>
        <v>0.1</v>
      </c>
    </row>
    <row r="132" spans="1:9" ht="15.75" customHeight="1">
      <c r="A132" s="13" t="str">
        <f>Groupe!$A$2</f>
        <v>MG</v>
      </c>
      <c r="B132" s="14" t="str">
        <f>VLOOKUP(A132,Groupe!$A$2:$B$6,2,FALSE)</f>
        <v>Management</v>
      </c>
      <c r="C132" s="15" t="s">
        <v>56</v>
      </c>
      <c r="D132" s="14" t="str">
        <f>VLOOKUP(C132,'Sous-Module'!$D$2:$E$28,2,FALSE)</f>
        <v>7.5 Interopérabilité et évolutivité</v>
      </c>
      <c r="E132" s="16" t="s">
        <v>24</v>
      </c>
      <c r="F132" s="17" t="str">
        <f>VLOOKUP(E132,Importance!$A$2:$B$4,2,FALSE)</f>
        <v>Pertinent</v>
      </c>
      <c r="G132" s="12">
        <f>VLOOKUP(D132,'Sous-Module'!$E$2:$G$28,2,FALSE)*IF(E132="M", 1, 0)</f>
        <v>0</v>
      </c>
      <c r="H132" s="12">
        <f>VLOOKUP(D132,'Sous-Module'!$E$2:$G$28,2,FALSE)*IF(E132="R", 1, 0)</f>
        <v>0.1</v>
      </c>
      <c r="I132" s="12">
        <f>VLOOKUP(D132,'Sous-Module'!$E$2:$G$28,2,FALSE)*IF(E132="O", 1, 0)</f>
        <v>0</v>
      </c>
    </row>
    <row r="133" spans="1:9" ht="15.75" customHeight="1">
      <c r="A133" s="18" t="str">
        <f>Groupe!$A$3</f>
        <v>TE</v>
      </c>
      <c r="B133" s="19" t="str">
        <f>VLOOKUP(A133,Groupe!$A$2:$B$6,2,FALSE)</f>
        <v>Professeur</v>
      </c>
      <c r="C133" s="11" t="str">
        <f t="shared" ref="C133:C136" si="26">C132</f>
        <v>7.5</v>
      </c>
      <c r="D133" s="19" t="str">
        <f>VLOOKUP(C133,'Sous-Module'!$D$2:$E$28,2,FALSE)</f>
        <v>7.5 Interopérabilité et évolutivité</v>
      </c>
      <c r="E133" s="9" t="s">
        <v>26</v>
      </c>
      <c r="F133" s="20" t="str">
        <f>VLOOKUP(E133,Importance!$A$2:$B$4,2,FALSE)</f>
        <v>Optionnel</v>
      </c>
      <c r="G133" s="12">
        <f>VLOOKUP(D133,'Sous-Module'!$E$2:$G$28,2,FALSE)*IF(E133="M", 1, 0)</f>
        <v>0</v>
      </c>
      <c r="H133" s="12">
        <f>VLOOKUP(D133,'Sous-Module'!$E$2:$G$28,2,FALSE)*IF(E133="R", 1, 0)</f>
        <v>0</v>
      </c>
      <c r="I133" s="12">
        <f>VLOOKUP(D133,'Sous-Module'!$E$2:$G$28,2,FALSE)*IF(E133="O", 1, 0)</f>
        <v>0.1</v>
      </c>
    </row>
    <row r="134" spans="1:9" ht="15.75" customHeight="1">
      <c r="A134" s="18" t="str">
        <f>Groupe!$A$4</f>
        <v>IT</v>
      </c>
      <c r="B134" s="19" t="str">
        <f>VLOOKUP(A134,Groupe!$A$2:$B$6,2,FALSE)</f>
        <v>IT</v>
      </c>
      <c r="C134" s="11" t="str">
        <f t="shared" si="26"/>
        <v>7.5</v>
      </c>
      <c r="D134" s="19" t="str">
        <f>VLOOKUP(C134,'Sous-Module'!$D$2:$E$28,2,FALSE)</f>
        <v>7.5 Interopérabilité et évolutivité</v>
      </c>
      <c r="E134" s="9" t="s">
        <v>23</v>
      </c>
      <c r="F134" s="20" t="str">
        <f>VLOOKUP(E134,Importance!$A$2:$B$4,2,FALSE)</f>
        <v>Obligatoire</v>
      </c>
      <c r="G134" s="12">
        <f>VLOOKUP(D134,'Sous-Module'!$E$2:$G$28,2,FALSE)*IF(E134="M", 1, 0)</f>
        <v>0.1</v>
      </c>
      <c r="H134" s="12">
        <f>VLOOKUP(D134,'Sous-Module'!$E$2:$G$28,2,FALSE)*IF(E134="R", 1, 0)</f>
        <v>0</v>
      </c>
      <c r="I134" s="12">
        <f>VLOOKUP(D134,'Sous-Module'!$E$2:$G$28,2,FALSE)*IF(E134="O", 1, 0)</f>
        <v>0</v>
      </c>
    </row>
    <row r="135" spans="1:9" ht="15.75" customHeight="1">
      <c r="A135" s="18" t="str">
        <f>Groupe!$A$5</f>
        <v>ST</v>
      </c>
      <c r="B135" s="19" t="str">
        <f>VLOOKUP(A135,Groupe!$A$2:$B$6,2,FALSE)</f>
        <v>Etudiant</v>
      </c>
      <c r="C135" s="11" t="str">
        <f t="shared" si="26"/>
        <v>7.5</v>
      </c>
      <c r="D135" s="19" t="str">
        <f>VLOOKUP(C135,'Sous-Module'!$D$2:$E$28,2,FALSE)</f>
        <v>7.5 Interopérabilité et évolutivité</v>
      </c>
      <c r="E135" s="9" t="s">
        <v>26</v>
      </c>
      <c r="F135" s="20" t="str">
        <f>VLOOKUP(E135,Importance!$A$2:$B$4,2,FALSE)</f>
        <v>Optionnel</v>
      </c>
      <c r="G135" s="12">
        <f>VLOOKUP(D135,'Sous-Module'!$E$2:$G$28,2,FALSE)*IF(E135="M", 1, 0)</f>
        <v>0</v>
      </c>
      <c r="H135" s="12">
        <f>VLOOKUP(D135,'Sous-Module'!$E$2:$G$28,2,FALSE)*IF(E135="R", 1, 0)</f>
        <v>0</v>
      </c>
      <c r="I135" s="12">
        <f>VLOOKUP(D135,'Sous-Module'!$E$2:$G$28,2,FALSE)*IF(E135="O", 1, 0)</f>
        <v>0.1</v>
      </c>
    </row>
    <row r="136" spans="1:9" ht="15.75" customHeight="1">
      <c r="A136" s="21" t="str">
        <f>Groupe!$A$6</f>
        <v>OT</v>
      </c>
      <c r="B136" s="22" t="str">
        <f>VLOOKUP(A136,Groupe!$A$2:$B$6,2,FALSE)</f>
        <v>Autre</v>
      </c>
      <c r="C136" s="23" t="str">
        <f t="shared" si="26"/>
        <v>7.5</v>
      </c>
      <c r="D136" s="22" t="str">
        <f>VLOOKUP(C136,'Sous-Module'!$D$2:$E$28,2,FALSE)</f>
        <v>7.5 Interopérabilité et évolutivité</v>
      </c>
      <c r="E136" s="24" t="s">
        <v>26</v>
      </c>
      <c r="F136" s="25" t="str">
        <f>VLOOKUP(E136,Importance!$A$2:$B$4,2,FALSE)</f>
        <v>Optionnel</v>
      </c>
      <c r="G136" s="12">
        <f>VLOOKUP(D136,'Sous-Module'!$E$2:$G$28,2,FALSE)*IF(E136="M", 1, 0)</f>
        <v>0</v>
      </c>
      <c r="H136" s="12">
        <f>VLOOKUP(D136,'Sous-Module'!$E$2:$G$28,2,FALSE)*IF(E136="R", 1, 0)</f>
        <v>0</v>
      </c>
      <c r="I136" s="12">
        <f>VLOOKUP(D136,'Sous-Module'!$E$2:$G$28,2,FALSE)*IF(E136="O", 1, 0)</f>
        <v>0.1</v>
      </c>
    </row>
    <row r="137" spans="1:9" ht="15.75" customHeight="1">
      <c r="G137" s="10">
        <f t="shared" ref="G137:I137" si="27">SUM(G2:G136)</f>
        <v>4.3000000000000007</v>
      </c>
      <c r="H137" s="10">
        <f t="shared" si="27"/>
        <v>5.7199999999999989</v>
      </c>
      <c r="I137" s="10">
        <f t="shared" si="27"/>
        <v>4.9799999999999969</v>
      </c>
    </row>
    <row r="138" spans="1:9" ht="15.75" customHeight="1">
      <c r="F138" s="26" t="s">
        <v>57</v>
      </c>
      <c r="G138" s="27">
        <f>SUM(G137:I137)-3*5</f>
        <v>0</v>
      </c>
      <c r="H138" s="1"/>
      <c r="I138" s="1"/>
    </row>
    <row r="139" spans="1:9" ht="15.75" customHeight="1"/>
    <row r="140" spans="1:9" ht="15.75" customHeight="1"/>
    <row r="141" spans="1:9" ht="15.75" customHeight="1"/>
    <row r="142" spans="1:9" ht="15.75" customHeight="1"/>
    <row r="143" spans="1:9" ht="15.75" customHeight="1"/>
    <row r="144" spans="1: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I138" xr:uid="{00000000-0009-0000-0000-000005000000}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00"/>
  <sheetViews>
    <sheetView workbookViewId="0">
      <selection activeCell="D14" sqref="D14"/>
    </sheetView>
  </sheetViews>
  <sheetFormatPr baseColWidth="10" defaultColWidth="10.08984375" defaultRowHeight="15" customHeight="1"/>
  <cols>
    <col min="1" max="1" width="17.36328125" customWidth="1"/>
    <col min="2" max="2" width="22.08984375" customWidth="1"/>
    <col min="3" max="3" width="20.26953125" customWidth="1"/>
    <col min="4" max="4" width="20" customWidth="1"/>
    <col min="5" max="26" width="10.6328125" customWidth="1"/>
  </cols>
  <sheetData>
    <row r="1" spans="1:5" ht="15.75" customHeight="1">
      <c r="A1" s="2" t="s">
        <v>150</v>
      </c>
    </row>
    <row r="2" spans="1:5" ht="15.75" customHeight="1"/>
    <row r="3" spans="1:5" ht="15.75" customHeight="1">
      <c r="A3" s="32"/>
      <c r="B3" s="33" t="s">
        <v>65</v>
      </c>
      <c r="C3" s="34"/>
      <c r="D3" s="35"/>
      <c r="E3" s="28" t="s">
        <v>58</v>
      </c>
    </row>
    <row r="4" spans="1:5" ht="15.75" customHeight="1">
      <c r="A4" s="33" t="s">
        <v>14</v>
      </c>
      <c r="B4" s="32" t="s">
        <v>148</v>
      </c>
      <c r="C4" s="36" t="s">
        <v>149</v>
      </c>
      <c r="D4" s="37" t="s">
        <v>151</v>
      </c>
      <c r="E4" s="10">
        <f t="shared" ref="E4:E9" si="0">SUM(B4:D4)</f>
        <v>0</v>
      </c>
    </row>
    <row r="5" spans="1:5" ht="15.75" customHeight="1">
      <c r="A5" s="32" t="s">
        <v>167</v>
      </c>
      <c r="B5" s="43">
        <v>0</v>
      </c>
      <c r="C5" s="44">
        <v>0.3</v>
      </c>
      <c r="D5" s="45">
        <v>2.7</v>
      </c>
      <c r="E5" s="10">
        <f t="shared" si="0"/>
        <v>3</v>
      </c>
    </row>
    <row r="6" spans="1:5" ht="15.75" customHeight="1">
      <c r="A6" s="38" t="s">
        <v>168</v>
      </c>
      <c r="B6" s="46">
        <v>0.4</v>
      </c>
      <c r="C6" s="47">
        <v>1.18</v>
      </c>
      <c r="D6" s="48">
        <v>1.4200000000000006</v>
      </c>
      <c r="E6" s="10">
        <f t="shared" si="0"/>
        <v>3.0000000000000009</v>
      </c>
    </row>
    <row r="7" spans="1:5" ht="15.75" customHeight="1">
      <c r="A7" s="38" t="s">
        <v>18</v>
      </c>
      <c r="B7" s="46">
        <v>2.2999999999999998</v>
      </c>
      <c r="C7" s="47">
        <v>0.54999999999999993</v>
      </c>
      <c r="D7" s="48">
        <v>0.15000000000000002</v>
      </c>
      <c r="E7" s="10">
        <f t="shared" si="0"/>
        <v>2.9999999999999996</v>
      </c>
    </row>
    <row r="8" spans="1:5" ht="15.75" customHeight="1">
      <c r="A8" s="38" t="s">
        <v>16</v>
      </c>
      <c r="B8" s="46">
        <v>0.99999999999999989</v>
      </c>
      <c r="C8" s="47">
        <v>1.7700000000000002</v>
      </c>
      <c r="D8" s="48">
        <v>0.22999999999999998</v>
      </c>
      <c r="E8" s="10">
        <f t="shared" si="0"/>
        <v>3</v>
      </c>
    </row>
    <row r="9" spans="1:5" ht="15.75" customHeight="1">
      <c r="A9" s="38" t="s">
        <v>169</v>
      </c>
      <c r="B9" s="46">
        <v>0.60000000000000009</v>
      </c>
      <c r="C9" s="47">
        <v>1.9200000000000002</v>
      </c>
      <c r="D9" s="48">
        <v>0.48</v>
      </c>
      <c r="E9" s="10">
        <f t="shared" si="0"/>
        <v>3.0000000000000004</v>
      </c>
    </row>
    <row r="10" spans="1:5" ht="15.75" customHeight="1">
      <c r="A10" s="39" t="s">
        <v>66</v>
      </c>
      <c r="B10" s="49">
        <v>4.3</v>
      </c>
      <c r="C10" s="50">
        <v>5.72</v>
      </c>
      <c r="D10" s="51">
        <v>4.9800000000000022</v>
      </c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0"/>
  <sheetViews>
    <sheetView workbookViewId="0">
      <selection activeCell="B23" sqref="B23"/>
    </sheetView>
  </sheetViews>
  <sheetFormatPr baseColWidth="10" defaultColWidth="10.08984375" defaultRowHeight="15" customHeight="1"/>
  <cols>
    <col min="1" max="1" width="12.36328125" customWidth="1"/>
    <col min="2" max="2" width="74.7265625" customWidth="1"/>
    <col min="3" max="3" width="19.26953125" customWidth="1"/>
    <col min="4" max="4" width="35.81640625" customWidth="1"/>
    <col min="5" max="5" width="22" customWidth="1"/>
    <col min="6" max="6" width="14.26953125" customWidth="1"/>
    <col min="7" max="7" width="11.7265625" customWidth="1"/>
    <col min="8" max="8" width="30" customWidth="1"/>
    <col min="9" max="9" width="74.81640625" customWidth="1"/>
    <col min="10" max="26" width="11" customWidth="1"/>
  </cols>
  <sheetData>
    <row r="1" spans="1:9" ht="15.75" customHeight="1">
      <c r="A1" s="1" t="s">
        <v>59</v>
      </c>
      <c r="B1" s="1" t="s">
        <v>152</v>
      </c>
      <c r="C1" s="1" t="s">
        <v>153</v>
      </c>
      <c r="D1" s="1" t="s">
        <v>154</v>
      </c>
      <c r="E1" s="1" t="s">
        <v>60</v>
      </c>
      <c r="F1" s="1" t="s">
        <v>61</v>
      </c>
      <c r="G1" s="1" t="s">
        <v>155</v>
      </c>
      <c r="H1" s="1" t="s">
        <v>111</v>
      </c>
      <c r="I1" s="1" t="s">
        <v>109</v>
      </c>
    </row>
    <row r="2" spans="1:9" ht="15.75" customHeight="1">
      <c r="A2" s="9">
        <v>1</v>
      </c>
      <c r="B2" s="2" t="s">
        <v>156</v>
      </c>
      <c r="C2" s="29" t="s">
        <v>62</v>
      </c>
      <c r="D2" s="2" t="s">
        <v>164</v>
      </c>
      <c r="E2" s="3" t="s">
        <v>1</v>
      </c>
      <c r="F2" s="3" t="s">
        <v>1</v>
      </c>
      <c r="G2" s="30" t="s">
        <v>1</v>
      </c>
      <c r="H2" s="30" t="s">
        <v>1</v>
      </c>
      <c r="I2" s="30" t="s">
        <v>1</v>
      </c>
    </row>
    <row r="3" spans="1:9" ht="15.75" customHeight="1">
      <c r="A3" s="19">
        <f t="shared" ref="A3:A9" si="0">A2+1</f>
        <v>2</v>
      </c>
      <c r="B3" s="9" t="s">
        <v>157</v>
      </c>
      <c r="C3" s="29" t="s">
        <v>62</v>
      </c>
      <c r="D3" s="9" t="s">
        <v>63</v>
      </c>
      <c r="E3" s="9" t="s">
        <v>24</v>
      </c>
      <c r="F3" s="19" t="str">
        <f>VLOOKUP(E3,Importance!$A$2:$B$4,2,FALSE)</f>
        <v>Pertinent</v>
      </c>
      <c r="G3" s="31">
        <v>1</v>
      </c>
      <c r="H3" s="2" t="str">
        <f>VLOOKUP(G3,Module!$A$2:$C$8,3,FALSE)</f>
        <v>Contexte et histoire de la blockchain</v>
      </c>
      <c r="I3" s="2" t="str">
        <f>VLOOKUP(G3,Module!$A$2:$C$8,2,FALSE)</f>
        <v>Introduction/historique</v>
      </c>
    </row>
    <row r="4" spans="1:9" ht="15.75" customHeight="1">
      <c r="A4" s="19">
        <f t="shared" si="0"/>
        <v>3</v>
      </c>
      <c r="B4" s="9" t="s">
        <v>158</v>
      </c>
      <c r="C4" s="29" t="s">
        <v>62</v>
      </c>
      <c r="D4" s="9" t="s">
        <v>63</v>
      </c>
      <c r="E4" s="9" t="s">
        <v>24</v>
      </c>
      <c r="F4" s="19" t="str">
        <f>VLOOKUP(E4,Importance!$A$2:$B$4,2,FALSE)</f>
        <v>Pertinent</v>
      </c>
      <c r="G4" s="31">
        <v>2</v>
      </c>
      <c r="H4" s="2" t="str">
        <f>VLOOKUP(G4,Module!$A$2:$C$8,3,FALSE)</f>
        <v>Types de chaînes de blocs</v>
      </c>
      <c r="I4" s="2" t="str">
        <f>VLOOKUP(G4,Module!$A$2:$C$8,2,FALSE)</f>
        <v>types, modèles de sécurité, consensus, contrats intelligents</v>
      </c>
    </row>
    <row r="5" spans="1:9" ht="15.75" customHeight="1">
      <c r="A5" s="19">
        <f t="shared" si="0"/>
        <v>4</v>
      </c>
      <c r="B5" s="9" t="s">
        <v>159</v>
      </c>
      <c r="C5" s="29" t="s">
        <v>62</v>
      </c>
      <c r="D5" s="9" t="s">
        <v>63</v>
      </c>
      <c r="E5" s="9" t="s">
        <v>26</v>
      </c>
      <c r="F5" s="19" t="str">
        <f>VLOOKUP(E5,Importance!$A$2:$B$4,2,FALSE)</f>
        <v>Optionnel</v>
      </c>
      <c r="G5" s="31">
        <v>3</v>
      </c>
      <c r="H5" s="2" t="str">
        <f>VLOOKUP(G5,Module!$A$2:$C$8,3,FALSE)</f>
        <v>Portefeuilles et gestion des clés</v>
      </c>
      <c r="I5" s="2" t="str">
        <f>VLOOKUP(G5,Module!$A$2:$C$8,2,FALSE)</f>
        <v>PKI, portefeuilles logiciels/matériels</v>
      </c>
    </row>
    <row r="6" spans="1:9" ht="15.75" customHeight="1">
      <c r="A6" s="19">
        <f t="shared" si="0"/>
        <v>5</v>
      </c>
      <c r="B6" s="9" t="s">
        <v>160</v>
      </c>
      <c r="C6" s="29" t="s">
        <v>62</v>
      </c>
      <c r="D6" s="9" t="s">
        <v>64</v>
      </c>
      <c r="E6" s="9" t="s">
        <v>24</v>
      </c>
      <c r="F6" s="19" t="str">
        <f>VLOOKUP(E6,Importance!$A$2:$B$4,2,FALSE)</f>
        <v>Pertinent</v>
      </c>
      <c r="G6" s="31">
        <v>4</v>
      </c>
      <c r="H6" s="2" t="str">
        <f>VLOOKUP(G6,Module!$A$2:$C$8,3,FALSE)</f>
        <v>Considérations relatives à la confidentialité</v>
      </c>
      <c r="I6" s="2" t="str">
        <f>VLOOKUP(G6,Module!$A$2:$C$8,2,FALSE)</f>
        <v>vie privée, identité souveraine</v>
      </c>
    </row>
    <row r="7" spans="1:9" ht="15.75" customHeight="1">
      <c r="A7" s="19">
        <f t="shared" si="0"/>
        <v>6</v>
      </c>
      <c r="B7" s="9" t="s">
        <v>161</v>
      </c>
      <c r="C7" s="29" t="s">
        <v>62</v>
      </c>
      <c r="D7" s="9" t="s">
        <v>64</v>
      </c>
      <c r="E7" s="9" t="s">
        <v>24</v>
      </c>
      <c r="F7" s="19" t="str">
        <f>VLOOKUP(E7,Importance!$A$2:$B$4,2,FALSE)</f>
        <v>Pertinent</v>
      </c>
      <c r="G7" s="31">
        <v>4</v>
      </c>
      <c r="H7" s="2" t="str">
        <f>VLOOKUP(G7,Module!$A$2:$C$8,3,FALSE)</f>
        <v>Considérations relatives à la confidentialité</v>
      </c>
      <c r="I7" s="2" t="str">
        <f>VLOOKUP(G7,Module!$A$2:$C$8,2,FALSE)</f>
        <v>vie privée, identité souveraine</v>
      </c>
    </row>
    <row r="8" spans="1:9" ht="15.75" customHeight="1">
      <c r="A8" s="19">
        <f t="shared" si="0"/>
        <v>7</v>
      </c>
      <c r="B8" s="9" t="s">
        <v>162</v>
      </c>
      <c r="C8" s="29" t="s">
        <v>62</v>
      </c>
      <c r="D8" s="9" t="s">
        <v>64</v>
      </c>
      <c r="E8" s="9" t="s">
        <v>24</v>
      </c>
      <c r="F8" s="19" t="str">
        <f>VLOOKUP(E8,Importance!$A$2:$B$4,2,FALSE)</f>
        <v>Pertinent</v>
      </c>
      <c r="G8" s="31">
        <v>5</v>
      </c>
      <c r="H8" s="2" t="str">
        <f>VLOOKUP(G8,Module!$A$2:$C$8,3,FALSE)</f>
        <v>Exemples de domaines d'application</v>
      </c>
      <c r="I8" s="2" t="str">
        <f>VLOOKUP(G8,Module!$A$2:$C$8,2,FALSE)</f>
        <v>crypto, santé, secteur public, autres domaines</v>
      </c>
    </row>
    <row r="9" spans="1:9" ht="15.75" customHeight="1">
      <c r="A9" s="19">
        <f t="shared" si="0"/>
        <v>8</v>
      </c>
      <c r="B9" s="9" t="s">
        <v>163</v>
      </c>
      <c r="C9" s="29" t="s">
        <v>62</v>
      </c>
      <c r="D9" s="9" t="s">
        <v>64</v>
      </c>
      <c r="E9" s="9" t="s">
        <v>23</v>
      </c>
      <c r="F9" s="19" t="s">
        <v>25</v>
      </c>
      <c r="G9" s="31">
        <v>7</v>
      </c>
      <c r="H9" s="2" t="str">
        <f>VLOOKUP(G9,Module!$A$2:$C$8,3,FALSE)</f>
        <v>Potentiel et limites</v>
      </c>
      <c r="I9" s="2" t="str">
        <f>VLOOKUP(G9,Module!$A$2:$C$8,2,FALSE)</f>
        <v>impact sur l'environnement, maintenabilité, évolutivité, réglementation, complexité, interopérabilité</v>
      </c>
    </row>
    <row r="10" spans="1:9" ht="15.75" customHeight="1">
      <c r="G10" s="31"/>
    </row>
    <row r="11" spans="1:9" ht="15.75" customHeight="1">
      <c r="G11" s="31"/>
    </row>
    <row r="12" spans="1:9" ht="15.75" customHeight="1">
      <c r="G12" s="31"/>
    </row>
    <row r="13" spans="1:9" ht="15.75" customHeight="1">
      <c r="G13" s="31"/>
    </row>
    <row r="14" spans="1:9" ht="15.75" customHeight="1">
      <c r="G14" s="31"/>
    </row>
    <row r="15" spans="1:9" ht="15.75" customHeight="1">
      <c r="G15" s="31"/>
    </row>
    <row r="16" spans="1:9" ht="15.75" customHeight="1">
      <c r="G16" s="31"/>
    </row>
    <row r="17" spans="7:7" ht="15.75" customHeight="1">
      <c r="G17" s="31"/>
    </row>
    <row r="18" spans="7:7" ht="15.75" customHeight="1">
      <c r="G18" s="31"/>
    </row>
    <row r="19" spans="7:7" ht="15.75" customHeight="1">
      <c r="G19" s="31"/>
    </row>
    <row r="20" spans="7:7" ht="15.75" customHeight="1">
      <c r="G20" s="31"/>
    </row>
    <row r="21" spans="7:7" ht="15.75" customHeight="1">
      <c r="G21" s="31"/>
    </row>
    <row r="22" spans="7:7" ht="15.75" customHeight="1">
      <c r="G22" s="31"/>
    </row>
    <row r="23" spans="7:7" ht="15.75" customHeight="1">
      <c r="G23" s="31"/>
    </row>
    <row r="24" spans="7:7" ht="15.75" customHeight="1">
      <c r="G24" s="31"/>
    </row>
    <row r="25" spans="7:7" ht="15.75" customHeight="1">
      <c r="G25" s="31"/>
    </row>
    <row r="26" spans="7:7" ht="15.75" customHeight="1">
      <c r="G26" s="31"/>
    </row>
    <row r="27" spans="7:7" ht="15.75" customHeight="1">
      <c r="G27" s="31"/>
    </row>
    <row r="28" spans="7:7" ht="15.75" customHeight="1">
      <c r="G28" s="31"/>
    </row>
    <row r="29" spans="7:7" ht="15.75" customHeight="1">
      <c r="G29" s="31"/>
    </row>
    <row r="30" spans="7:7" ht="15.75" customHeight="1">
      <c r="G30" s="31"/>
    </row>
    <row r="31" spans="7:7" ht="15.75" customHeight="1">
      <c r="G31" s="31"/>
    </row>
    <row r="32" spans="7:7" ht="15.75" customHeight="1">
      <c r="G32" s="31"/>
    </row>
    <row r="33" spans="7:7" ht="15.75" customHeight="1">
      <c r="G33" s="31"/>
    </row>
    <row r="34" spans="7:7" ht="15.75" customHeight="1">
      <c r="G34" s="31"/>
    </row>
    <row r="35" spans="7:7" ht="15.75" customHeight="1">
      <c r="G35" s="31"/>
    </row>
    <row r="36" spans="7:7" ht="15.75" customHeight="1"/>
    <row r="37" spans="7:7" ht="15.75" customHeight="1"/>
    <row r="38" spans="7:7" ht="15.75" customHeight="1"/>
    <row r="39" spans="7:7" ht="15.75" customHeight="1"/>
    <row r="40" spans="7:7" ht="15.75" customHeight="1"/>
    <row r="41" spans="7:7" ht="15.75" customHeight="1"/>
    <row r="42" spans="7:7" ht="15.75" customHeight="1"/>
    <row r="43" spans="7:7" ht="15.75" customHeight="1"/>
    <row r="44" spans="7:7" ht="15.75" customHeight="1"/>
    <row r="45" spans="7:7" ht="15.75" customHeight="1"/>
    <row r="46" spans="7:7" ht="15.75" customHeight="1"/>
    <row r="47" spans="7:7" ht="15.75" customHeight="1"/>
    <row r="48" spans="7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Contenu</vt:lpstr>
      <vt:lpstr>Module</vt:lpstr>
      <vt:lpstr>Sous-Module</vt:lpstr>
      <vt:lpstr>Groupe</vt:lpstr>
      <vt:lpstr>Importance</vt:lpstr>
      <vt:lpstr>Objectif</vt:lpstr>
      <vt:lpstr>pivotEctsParType</vt:lpstr>
      <vt:lpstr>Question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</dc:creator>
  <cp:lastModifiedBy>Necati Öcal</cp:lastModifiedBy>
  <dcterms:created xsi:type="dcterms:W3CDTF">2021-10-22T15:17:11Z</dcterms:created>
  <dcterms:modified xsi:type="dcterms:W3CDTF">2022-10-25T11:34:03Z</dcterms:modified>
</cp:coreProperties>
</file>